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J:\FADS\2010\2020\FINAL FILES\Fruits_21\"/>
    </mc:Choice>
  </mc:AlternateContent>
  <xr:revisionPtr revIDLastSave="0" documentId="13_ncr:1_{DF0C1888-DBE9-497F-9DB7-FC0B3002F323}" xr6:coauthVersionLast="47" xr6:coauthVersionMax="47" xr10:uidLastSave="{00000000-0000-0000-0000-000000000000}"/>
  <bookViews>
    <workbookView xWindow="-108" yWindow="-108" windowWidth="23256" windowHeight="13176" tabRatio="784" xr2:uid="{00000000-000D-0000-FFFF-FFFF00000000}"/>
  </bookViews>
  <sheets>
    <sheet name="TableOfContents" sheetId="82" r:id="rId1"/>
    <sheet name="PccFarm" sheetId="88" r:id="rId2"/>
    <sheet name="PccRetail" sheetId="75" r:id="rId3"/>
    <sheet name="Grapefruit" sheetId="44" r:id="rId4"/>
    <sheet name="Lemons" sheetId="41" r:id="rId5"/>
    <sheet name="Limes" sheetId="42" r:id="rId6"/>
    <sheet name="Oranges" sheetId="40" r:id="rId7"/>
    <sheet name="Tangerines, etc." sheetId="1" r:id="rId8"/>
    <sheet name="Apples" sheetId="46" r:id="rId9"/>
    <sheet name="Apricots" sheetId="47" r:id="rId10"/>
    <sheet name="Avocados" sheetId="48" r:id="rId11"/>
    <sheet name="Bananas" sheetId="49" r:id="rId12"/>
    <sheet name="Blueberries" sheetId="86" r:id="rId13"/>
    <sheet name="Cantaloupe" sheetId="84" r:id="rId14"/>
    <sheet name="Grapes" sheetId="55" r:id="rId15"/>
    <sheet name="Honeydew" sheetId="83" r:id="rId16"/>
    <sheet name="Kiwifruit" sheetId="57" r:id="rId17"/>
    <sheet name="Mangoes" sheetId="58" r:id="rId18"/>
    <sheet name="Papayas" sheetId="59" r:id="rId19"/>
    <sheet name="Peaches" sheetId="60" r:id="rId20"/>
    <sheet name="Pears" sheetId="61" r:id="rId21"/>
    <sheet name="Pineapples" sheetId="62" r:id="rId22"/>
    <sheet name="Raspberries" sheetId="87" r:id="rId23"/>
    <sheet name="Strawberries" sheetId="64" r:id="rId24"/>
    <sheet name="Watermelon" sheetId="85" r:id="rId25"/>
  </sheets>
  <definedNames>
    <definedName name="_xlnm.Print_Area" localSheetId="8">Apples!$A$1:$J$67</definedName>
    <definedName name="_xlnm.Print_Area" localSheetId="9">Apricots!$A$1:$J$67</definedName>
    <definedName name="_xlnm.Print_Area" localSheetId="10">Avocados!$A$1:$J$70</definedName>
    <definedName name="_xlnm.Print_Area" localSheetId="11">Bananas!$A$1:$J$70</definedName>
    <definedName name="_xlnm.Print_Area" localSheetId="3">Grapefruit!$A$1:$J$69</definedName>
    <definedName name="_xlnm.Print_Area" localSheetId="14">Grapes!$A$1:$J$67</definedName>
    <definedName name="_xlnm.Print_Area" localSheetId="16">Kiwifruit!$A$1:$J$68</definedName>
    <definedName name="_xlnm.Print_Area" localSheetId="4">Lemons!$A$1:$J$69</definedName>
    <definedName name="_xlnm.Print_Area" localSheetId="5">Limes!$A$1:$J$71</definedName>
    <definedName name="_xlnm.Print_Area" localSheetId="17">Mangoes!$A$1:$J$70</definedName>
    <definedName name="_xlnm.Print_Area" localSheetId="6">Oranges!$A$1:$J$64</definedName>
    <definedName name="_xlnm.Print_Area" localSheetId="18">Papayas!$A$1:$J$70</definedName>
    <definedName name="_xlnm.Print_Area" localSheetId="2">PccRetail!$A$1:$AA$61</definedName>
    <definedName name="_xlnm.Print_Area" localSheetId="19">Peaches!$A$1:$J$67</definedName>
    <definedName name="_xlnm.Print_Area" localSheetId="20">Pears!$A$1:$J$67</definedName>
    <definedName name="_xlnm.Print_Area" localSheetId="21">Pineapples!$A$1:$J$67</definedName>
    <definedName name="_xlnm.Print_Area" localSheetId="23">Strawberries!$A$1:$J$68</definedName>
    <definedName name="_xlnm.Print_Area" localSheetId="7">'Tangerines, etc.'!$A$1:$J$69</definedName>
    <definedName name="_xlnm.Print_Titles" localSheetId="13">Cantaloupe!$1:$6</definedName>
    <definedName name="_xlnm.Print_Titles" localSheetId="1">PccFarm!$A:$A,PccFarm!$1:$4</definedName>
    <definedName name="_xlnm.Print_Titles" localSheetId="2">PccRetail!$A:$A,PccRetail!$1:$4</definedName>
    <definedName name="_xlnm.Print_Titles" localSheetId="24">Watermelon!$1:$6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5" i="88" l="1"/>
  <c r="Y56" i="88"/>
  <c r="W55" i="88"/>
  <c r="W56" i="88"/>
  <c r="U54" i="88"/>
  <c r="U55" i="88"/>
  <c r="U56" i="88"/>
  <c r="T55" i="88"/>
  <c r="T56" i="88"/>
  <c r="S55" i="88"/>
  <c r="S56" i="88"/>
  <c r="R55" i="88"/>
  <c r="R56" i="88"/>
  <c r="Q55" i="88"/>
  <c r="Q56" i="88"/>
  <c r="P55" i="88"/>
  <c r="P56" i="88"/>
  <c r="O55" i="88"/>
  <c r="O56" i="88"/>
  <c r="L55" i="88"/>
  <c r="L56" i="88"/>
  <c r="K55" i="88"/>
  <c r="K56" i="88"/>
  <c r="I55" i="88"/>
  <c r="I56" i="88"/>
  <c r="H55" i="88"/>
  <c r="H56" i="88"/>
  <c r="C55" i="88"/>
  <c r="C56" i="88"/>
  <c r="B55" i="88"/>
  <c r="B56" i="88"/>
  <c r="Y55" i="75"/>
  <c r="Y56" i="75"/>
  <c r="W55" i="75"/>
  <c r="W56" i="75"/>
  <c r="U54" i="75"/>
  <c r="U55" i="75"/>
  <c r="U56" i="75"/>
  <c r="T55" i="75"/>
  <c r="T56" i="75"/>
  <c r="S55" i="75"/>
  <c r="S56" i="75"/>
  <c r="R55" i="75"/>
  <c r="R56" i="75"/>
  <c r="Q55" i="75"/>
  <c r="Q56" i="75"/>
  <c r="P55" i="75"/>
  <c r="P56" i="75"/>
  <c r="O55" i="75"/>
  <c r="O56" i="75"/>
  <c r="L55" i="75"/>
  <c r="L56" i="75"/>
  <c r="K55" i="75"/>
  <c r="K56" i="75"/>
  <c r="I55" i="75"/>
  <c r="I56" i="75"/>
  <c r="H55" i="75"/>
  <c r="H56" i="75"/>
  <c r="C55" i="75"/>
  <c r="C56" i="75"/>
  <c r="B55" i="75"/>
  <c r="B56" i="75"/>
  <c r="J58" i="85"/>
  <c r="I58" i="85"/>
  <c r="H58" i="85"/>
  <c r="E57" i="85"/>
  <c r="H57" i="85" s="1"/>
  <c r="E58" i="85"/>
  <c r="E57" i="64"/>
  <c r="H57" i="64" s="1"/>
  <c r="E58" i="64"/>
  <c r="H58" i="64" s="1"/>
  <c r="H58" i="87"/>
  <c r="J58" i="87" s="1"/>
  <c r="E57" i="87"/>
  <c r="H57" i="87" s="1"/>
  <c r="E58" i="87"/>
  <c r="I58" i="64" l="1"/>
  <c r="X56" i="88" s="1"/>
  <c r="J58" i="64"/>
  <c r="X56" i="75" s="1"/>
  <c r="I57" i="85"/>
  <c r="J57" i="85"/>
  <c r="J57" i="64"/>
  <c r="X55" i="75" s="1"/>
  <c r="I57" i="64"/>
  <c r="X55" i="88" s="1"/>
  <c r="I57" i="87"/>
  <c r="J57" i="87"/>
  <c r="I58" i="87"/>
  <c r="J58" i="62" l="1"/>
  <c r="I58" i="62"/>
  <c r="H58" i="62"/>
  <c r="E56" i="62"/>
  <c r="H56" i="62" s="1"/>
  <c r="E57" i="62"/>
  <c r="H57" i="62" s="1"/>
  <c r="E58" i="62"/>
  <c r="J57" i="62" l="1"/>
  <c r="I57" i="62"/>
  <c r="J56" i="62"/>
  <c r="I56" i="62"/>
  <c r="J58" i="61" l="1"/>
  <c r="I58" i="61"/>
  <c r="H58" i="61"/>
  <c r="E57" i="61"/>
  <c r="H57" i="61" s="1"/>
  <c r="E58" i="61"/>
  <c r="J58" i="60"/>
  <c r="I58" i="60"/>
  <c r="H58" i="60"/>
  <c r="E57" i="60"/>
  <c r="H57" i="60" s="1"/>
  <c r="E58" i="60"/>
  <c r="E57" i="59"/>
  <c r="H57" i="59" s="1"/>
  <c r="E58" i="59"/>
  <c r="H58" i="59" s="1"/>
  <c r="J58" i="58"/>
  <c r="I58" i="58"/>
  <c r="H58" i="58"/>
  <c r="E58" i="58"/>
  <c r="E57" i="58"/>
  <c r="H57" i="58" s="1"/>
  <c r="E56" i="58"/>
  <c r="E55" i="58"/>
  <c r="E54" i="58"/>
  <c r="E53" i="58"/>
  <c r="E52" i="58"/>
  <c r="E51" i="58"/>
  <c r="E50" i="58"/>
  <c r="E49" i="58"/>
  <c r="E48" i="58"/>
  <c r="E47" i="58"/>
  <c r="E46" i="58"/>
  <c r="E45" i="58"/>
  <c r="E44" i="58"/>
  <c r="E43" i="58"/>
  <c r="E42" i="58"/>
  <c r="E41" i="58"/>
  <c r="E18" i="58"/>
  <c r="E19" i="58"/>
  <c r="E20" i="58"/>
  <c r="E21" i="58"/>
  <c r="E22" i="58"/>
  <c r="E23" i="58"/>
  <c r="E24" i="58"/>
  <c r="E25" i="58"/>
  <c r="E26" i="58"/>
  <c r="E27" i="58"/>
  <c r="E28" i="58"/>
  <c r="E29" i="58"/>
  <c r="E30" i="58"/>
  <c r="E31" i="58"/>
  <c r="E32" i="58"/>
  <c r="E33" i="58"/>
  <c r="E34" i="58"/>
  <c r="E35" i="58"/>
  <c r="E36" i="58"/>
  <c r="E37" i="58"/>
  <c r="E38" i="58"/>
  <c r="E39" i="58"/>
  <c r="E40" i="58"/>
  <c r="E8" i="58"/>
  <c r="E9" i="58"/>
  <c r="E10" i="58"/>
  <c r="E11" i="58"/>
  <c r="E12" i="58"/>
  <c r="E13" i="58"/>
  <c r="E14" i="58"/>
  <c r="E15" i="58"/>
  <c r="E16" i="58"/>
  <c r="E17" i="58"/>
  <c r="E7" i="58"/>
  <c r="J58" i="57"/>
  <c r="I58" i="57"/>
  <c r="H58" i="57"/>
  <c r="E56" i="57"/>
  <c r="E57" i="57"/>
  <c r="H57" i="57" s="1"/>
  <c r="E58" i="57"/>
  <c r="J58" i="83"/>
  <c r="I58" i="83"/>
  <c r="H58" i="83"/>
  <c r="E57" i="83"/>
  <c r="H57" i="83" s="1"/>
  <c r="E58" i="83"/>
  <c r="J58" i="55"/>
  <c r="I58" i="55"/>
  <c r="H58" i="55"/>
  <c r="E57" i="55"/>
  <c r="H57" i="55" s="1"/>
  <c r="E58" i="55"/>
  <c r="E7" i="55"/>
  <c r="E8" i="55"/>
  <c r="E9" i="55"/>
  <c r="E10" i="55"/>
  <c r="E11" i="55"/>
  <c r="J57" i="61" l="1"/>
  <c r="I57" i="61"/>
  <c r="J57" i="60"/>
  <c r="I57" i="60"/>
  <c r="J58" i="59"/>
  <c r="I58" i="59"/>
  <c r="J57" i="59"/>
  <c r="I57" i="59"/>
  <c r="J57" i="58"/>
  <c r="I57" i="58"/>
  <c r="J57" i="57"/>
  <c r="I57" i="57"/>
  <c r="J57" i="83"/>
  <c r="I57" i="83"/>
  <c r="J57" i="55"/>
  <c r="I57" i="55"/>
  <c r="J58" i="84"/>
  <c r="I58" i="84"/>
  <c r="H58" i="84"/>
  <c r="E57" i="84"/>
  <c r="H57" i="84" s="1"/>
  <c r="E58" i="84"/>
  <c r="J58" i="86"/>
  <c r="I58" i="86"/>
  <c r="H58" i="86"/>
  <c r="E57" i="86"/>
  <c r="H57" i="86" s="1"/>
  <c r="E58" i="86"/>
  <c r="J58" i="49"/>
  <c r="I58" i="49"/>
  <c r="H58" i="49"/>
  <c r="E57" i="49"/>
  <c r="H57" i="49" s="1"/>
  <c r="E58" i="49"/>
  <c r="E57" i="48"/>
  <c r="H57" i="48" s="1"/>
  <c r="E58" i="48"/>
  <c r="H58" i="48" s="1"/>
  <c r="J58" i="48" l="1"/>
  <c r="J56" i="75" s="1"/>
  <c r="Z56" i="75" s="1"/>
  <c r="I58" i="48"/>
  <c r="J56" i="88" s="1"/>
  <c r="Z56" i="88" s="1"/>
  <c r="J57" i="84"/>
  <c r="I57" i="84"/>
  <c r="J57" i="86"/>
  <c r="I57" i="86"/>
  <c r="J57" i="49"/>
  <c r="I57" i="49"/>
  <c r="J57" i="48"/>
  <c r="J55" i="75" s="1"/>
  <c r="Z55" i="75" s="1"/>
  <c r="I57" i="48"/>
  <c r="J55" i="88" s="1"/>
  <c r="Z55" i="88" s="1"/>
  <c r="J58" i="47" l="1"/>
  <c r="I58" i="47"/>
  <c r="H58" i="47"/>
  <c r="E57" i="47"/>
  <c r="H57" i="47" s="1"/>
  <c r="E58" i="47"/>
  <c r="J58" i="46"/>
  <c r="I58" i="46"/>
  <c r="H58" i="46"/>
  <c r="E57" i="46"/>
  <c r="H57" i="46" s="1"/>
  <c r="E58" i="46"/>
  <c r="J59" i="1"/>
  <c r="I59" i="1"/>
  <c r="H59" i="1"/>
  <c r="E58" i="1"/>
  <c r="H58" i="1" s="1"/>
  <c r="E59" i="1"/>
  <c r="J59" i="40"/>
  <c r="I59" i="40"/>
  <c r="H59" i="40"/>
  <c r="E58" i="40"/>
  <c r="H58" i="40" s="1"/>
  <c r="E59" i="40"/>
  <c r="E7" i="40"/>
  <c r="E8" i="40"/>
  <c r="E9" i="40"/>
  <c r="E10" i="40"/>
  <c r="E11" i="40"/>
  <c r="E58" i="42"/>
  <c r="H58" i="42" s="1"/>
  <c r="E59" i="42"/>
  <c r="H59" i="42" s="1"/>
  <c r="J59" i="42" l="1"/>
  <c r="I59" i="42"/>
  <c r="J57" i="47"/>
  <c r="I57" i="47"/>
  <c r="J57" i="46"/>
  <c r="I57" i="46"/>
  <c r="J58" i="1"/>
  <c r="I58" i="1"/>
  <c r="J58" i="40"/>
  <c r="I58" i="40"/>
  <c r="J58" i="42"/>
  <c r="E56" i="75" s="1"/>
  <c r="I58" i="42"/>
  <c r="E56" i="88" s="1"/>
  <c r="E58" i="41" l="1"/>
  <c r="H58" i="41" s="1"/>
  <c r="J58" i="41" s="1"/>
  <c r="D56" i="75" s="1"/>
  <c r="E59" i="41"/>
  <c r="H59" i="41" s="1"/>
  <c r="E58" i="44"/>
  <c r="H58" i="44" s="1"/>
  <c r="J58" i="44" s="1"/>
  <c r="F56" i="75" s="1"/>
  <c r="E59" i="44"/>
  <c r="H59" i="44" s="1"/>
  <c r="J59" i="41" l="1"/>
  <c r="I59" i="41"/>
  <c r="G56" i="75"/>
  <c r="AA56" i="75" s="1"/>
  <c r="J59" i="44"/>
  <c r="I59" i="44"/>
  <c r="I58" i="41"/>
  <c r="D56" i="88" s="1"/>
  <c r="I58" i="44"/>
  <c r="F56" i="88" s="1"/>
  <c r="G56" i="88" s="1"/>
  <c r="AA56" i="88" s="1"/>
  <c r="E57" i="44" l="1"/>
  <c r="H57" i="44" s="1"/>
  <c r="J57" i="44" s="1"/>
  <c r="F55" i="75" s="1"/>
  <c r="E57" i="41"/>
  <c r="H57" i="41" s="1"/>
  <c r="E57" i="42"/>
  <c r="H57" i="42" s="1"/>
  <c r="J57" i="42" s="1"/>
  <c r="E55" i="75" s="1"/>
  <c r="E57" i="40"/>
  <c r="H57" i="40" s="1"/>
  <c r="E57" i="1"/>
  <c r="H57" i="1" s="1"/>
  <c r="E56" i="46"/>
  <c r="H56" i="46" s="1"/>
  <c r="E56" i="47"/>
  <c r="H56" i="47" s="1"/>
  <c r="E56" i="48"/>
  <c r="H56" i="48" s="1"/>
  <c r="J56" i="48" s="1"/>
  <c r="J54" i="75" s="1"/>
  <c r="E56" i="49"/>
  <c r="H56" i="49" s="1"/>
  <c r="I56" i="49" s="1"/>
  <c r="E56" i="86"/>
  <c r="H56" i="86" s="1"/>
  <c r="J56" i="86" s="1"/>
  <c r="L54" i="75" s="1"/>
  <c r="E56" i="84"/>
  <c r="H56" i="84" s="1"/>
  <c r="J56" i="84" s="1"/>
  <c r="E56" i="55"/>
  <c r="H56" i="55" s="1"/>
  <c r="J56" i="55" s="1"/>
  <c r="O54" i="75" s="1"/>
  <c r="E56" i="83"/>
  <c r="H56" i="83" s="1"/>
  <c r="I56" i="83" s="1"/>
  <c r="H56" i="57"/>
  <c r="H56" i="58"/>
  <c r="J56" i="58" s="1"/>
  <c r="Q54" i="75" s="1"/>
  <c r="E56" i="59"/>
  <c r="H56" i="59" s="1"/>
  <c r="E56" i="60"/>
  <c r="H56" i="60" s="1"/>
  <c r="E56" i="61"/>
  <c r="H56" i="61" s="1"/>
  <c r="E56" i="87"/>
  <c r="H56" i="87" s="1"/>
  <c r="E56" i="64"/>
  <c r="H56" i="64" s="1"/>
  <c r="E56" i="85"/>
  <c r="H56" i="85" s="1"/>
  <c r="J56" i="85" s="1"/>
  <c r="E56" i="40"/>
  <c r="H56" i="40" s="1"/>
  <c r="I56" i="40" s="1"/>
  <c r="B54" i="88" s="1"/>
  <c r="E56" i="1"/>
  <c r="E55" i="85"/>
  <c r="H55" i="85" s="1"/>
  <c r="I55" i="85" s="1"/>
  <c r="E55" i="64"/>
  <c r="H55" i="64" s="1"/>
  <c r="I55" i="64" s="1"/>
  <c r="X53" i="88" s="1"/>
  <c r="E55" i="87"/>
  <c r="H55" i="87" s="1"/>
  <c r="E55" i="62"/>
  <c r="H55" i="62" s="1"/>
  <c r="I55" i="62" s="1"/>
  <c r="U53" i="88" s="1"/>
  <c r="H55" i="58"/>
  <c r="J55" i="58" s="1"/>
  <c r="Q53" i="75" s="1"/>
  <c r="E55" i="61"/>
  <c r="H55" i="61" s="1"/>
  <c r="E55" i="60"/>
  <c r="H55" i="60" s="1"/>
  <c r="J55" i="60" s="1"/>
  <c r="S53" i="75" s="1"/>
  <c r="E55" i="59"/>
  <c r="H55" i="59" s="1"/>
  <c r="E55" i="57"/>
  <c r="H55" i="57" s="1"/>
  <c r="E55" i="83"/>
  <c r="H55" i="83" s="1"/>
  <c r="E7" i="83"/>
  <c r="E8" i="83"/>
  <c r="H8" i="83" s="1"/>
  <c r="E9" i="83"/>
  <c r="H9" i="83" s="1"/>
  <c r="J9" i="83" s="1"/>
  <c r="E10" i="83"/>
  <c r="H10" i="83" s="1"/>
  <c r="E11" i="83"/>
  <c r="H11" i="83" s="1"/>
  <c r="I11" i="83" s="1"/>
  <c r="E12" i="83"/>
  <c r="H12" i="83" s="1"/>
  <c r="E13" i="83"/>
  <c r="H13" i="83" s="1"/>
  <c r="E14" i="83"/>
  <c r="H14" i="83" s="1"/>
  <c r="E15" i="83"/>
  <c r="H15" i="83" s="1"/>
  <c r="J15" i="83" s="1"/>
  <c r="E16" i="83"/>
  <c r="H16" i="83" s="1"/>
  <c r="J16" i="83" s="1"/>
  <c r="E17" i="83"/>
  <c r="H17" i="83" s="1"/>
  <c r="J17" i="83" s="1"/>
  <c r="E18" i="83"/>
  <c r="E19" i="83"/>
  <c r="H19" i="83" s="1"/>
  <c r="I19" i="83" s="1"/>
  <c r="E20" i="83"/>
  <c r="H20" i="83" s="1"/>
  <c r="E21" i="83"/>
  <c r="H21" i="83" s="1"/>
  <c r="E22" i="83"/>
  <c r="H22" i="83" s="1"/>
  <c r="E23" i="83"/>
  <c r="H23" i="83" s="1"/>
  <c r="E24" i="83"/>
  <c r="H24" i="83" s="1"/>
  <c r="E25" i="83"/>
  <c r="H25" i="83" s="1"/>
  <c r="E26" i="83"/>
  <c r="H26" i="83" s="1"/>
  <c r="E27" i="83"/>
  <c r="H27" i="83"/>
  <c r="I27" i="83" s="1"/>
  <c r="E28" i="83"/>
  <c r="E29" i="83"/>
  <c r="H29" i="83" s="1"/>
  <c r="E30" i="83"/>
  <c r="H30" i="83" s="1"/>
  <c r="E31" i="83"/>
  <c r="E32" i="83"/>
  <c r="H32" i="83" s="1"/>
  <c r="E33" i="83"/>
  <c r="H33" i="83" s="1"/>
  <c r="E34" i="83"/>
  <c r="H34" i="83" s="1"/>
  <c r="E35" i="83"/>
  <c r="H35" i="83" s="1"/>
  <c r="E36" i="83"/>
  <c r="H36" i="83" s="1"/>
  <c r="J36" i="83" s="1"/>
  <c r="E37" i="83"/>
  <c r="H37" i="83" s="1"/>
  <c r="J37" i="83" s="1"/>
  <c r="E38" i="83"/>
  <c r="H38" i="83"/>
  <c r="I38" i="83" s="1"/>
  <c r="E39" i="83"/>
  <c r="H39" i="83" s="1"/>
  <c r="E40" i="83"/>
  <c r="H40" i="83" s="1"/>
  <c r="E41" i="83"/>
  <c r="H41" i="83" s="1"/>
  <c r="E42" i="83"/>
  <c r="E43" i="83"/>
  <c r="E44" i="83"/>
  <c r="H44" i="83" s="1"/>
  <c r="E45" i="83"/>
  <c r="H45" i="83" s="1"/>
  <c r="J45" i="83" s="1"/>
  <c r="E46" i="83"/>
  <c r="H46" i="83" s="1"/>
  <c r="E47" i="83"/>
  <c r="H47" i="83" s="1"/>
  <c r="J47" i="83" s="1"/>
  <c r="E48" i="83"/>
  <c r="H48" i="83" s="1"/>
  <c r="I48" i="83" s="1"/>
  <c r="E49" i="83"/>
  <c r="H49" i="83" s="1"/>
  <c r="J49" i="83" s="1"/>
  <c r="E50" i="83"/>
  <c r="H50" i="83" s="1"/>
  <c r="I50" i="83" s="1"/>
  <c r="E51" i="83"/>
  <c r="H51" i="83" s="1"/>
  <c r="I51" i="83" s="1"/>
  <c r="E52" i="83"/>
  <c r="E53" i="83"/>
  <c r="H53" i="83" s="1"/>
  <c r="J53" i="83" s="1"/>
  <c r="E54" i="83"/>
  <c r="H54" i="83" s="1"/>
  <c r="E55" i="55"/>
  <c r="H55" i="55" s="1"/>
  <c r="E55" i="84"/>
  <c r="H55" i="84" s="1"/>
  <c r="E55" i="86"/>
  <c r="H55" i="86" s="1"/>
  <c r="J55" i="86" s="1"/>
  <c r="L53" i="75" s="1"/>
  <c r="E55" i="49"/>
  <c r="H55" i="49" s="1"/>
  <c r="I55" i="49" s="1"/>
  <c r="K53" i="88" s="1"/>
  <c r="E55" i="48"/>
  <c r="H55" i="48" s="1"/>
  <c r="I55" i="48" s="1"/>
  <c r="J53" i="88" s="1"/>
  <c r="E55" i="47"/>
  <c r="H55" i="47" s="1"/>
  <c r="E55" i="46"/>
  <c r="H55" i="46" s="1"/>
  <c r="E56" i="42"/>
  <c r="H56" i="42" s="1"/>
  <c r="E56" i="41"/>
  <c r="H56" i="41" s="1"/>
  <c r="I56" i="41" s="1"/>
  <c r="D54" i="88" s="1"/>
  <c r="E56" i="44"/>
  <c r="H56" i="44" s="1"/>
  <c r="E54" i="55"/>
  <c r="H54" i="55" s="1"/>
  <c r="E54" i="61"/>
  <c r="H54" i="61" s="1"/>
  <c r="E54" i="62"/>
  <c r="H54" i="62" s="1"/>
  <c r="E54" i="64"/>
  <c r="H54" i="64" s="1"/>
  <c r="E54" i="60"/>
  <c r="H54" i="60" s="1"/>
  <c r="E54" i="59"/>
  <c r="H54" i="59" s="1"/>
  <c r="E54" i="57"/>
  <c r="H54" i="57" s="1"/>
  <c r="J54" i="57" s="1"/>
  <c r="P52" i="75" s="1"/>
  <c r="E55" i="1"/>
  <c r="H55" i="1" s="1"/>
  <c r="J55" i="1" s="1"/>
  <c r="C53" i="75" s="1"/>
  <c r="E55" i="40"/>
  <c r="H55" i="40" s="1"/>
  <c r="E55" i="42"/>
  <c r="H55" i="42" s="1"/>
  <c r="E55" i="41"/>
  <c r="H55" i="41" s="1"/>
  <c r="E55" i="44"/>
  <c r="H55" i="44" s="1"/>
  <c r="E54" i="85"/>
  <c r="H54" i="85" s="1"/>
  <c r="J54" i="85" s="1"/>
  <c r="E54" i="84"/>
  <c r="H54" i="84" s="1"/>
  <c r="I54" i="84" s="1"/>
  <c r="E7" i="84"/>
  <c r="H7" i="84" s="1"/>
  <c r="I7" i="84" s="1"/>
  <c r="E8" i="84"/>
  <c r="H8" i="84" s="1"/>
  <c r="I8" i="84" s="1"/>
  <c r="E9" i="84"/>
  <c r="H9" i="84" s="1"/>
  <c r="E10" i="84"/>
  <c r="E11" i="84"/>
  <c r="H11" i="84" s="1"/>
  <c r="E12" i="84"/>
  <c r="E13" i="84"/>
  <c r="H13" i="84" s="1"/>
  <c r="I13" i="84" s="1"/>
  <c r="E14" i="84"/>
  <c r="E15" i="84"/>
  <c r="H15" i="84" s="1"/>
  <c r="E16" i="84"/>
  <c r="H16" i="84" s="1"/>
  <c r="J16" i="84" s="1"/>
  <c r="E17" i="84"/>
  <c r="H17" i="84" s="1"/>
  <c r="J17" i="84" s="1"/>
  <c r="E18" i="84"/>
  <c r="H18" i="84" s="1"/>
  <c r="E19" i="84"/>
  <c r="H19" i="84" s="1"/>
  <c r="I19" i="84" s="1"/>
  <c r="E20" i="84"/>
  <c r="H20" i="84" s="1"/>
  <c r="I20" i="84" s="1"/>
  <c r="E21" i="84"/>
  <c r="H21" i="84" s="1"/>
  <c r="E22" i="84"/>
  <c r="H22" i="84" s="1"/>
  <c r="E23" i="84"/>
  <c r="E24" i="84"/>
  <c r="H24" i="84" s="1"/>
  <c r="E25" i="84"/>
  <c r="H25" i="84" s="1"/>
  <c r="E26" i="84"/>
  <c r="H26" i="84" s="1"/>
  <c r="I26" i="84" s="1"/>
  <c r="E27" i="84"/>
  <c r="E28" i="84"/>
  <c r="H28" i="84" s="1"/>
  <c r="E29" i="84"/>
  <c r="H29" i="84" s="1"/>
  <c r="J29" i="84" s="1"/>
  <c r="E30" i="84"/>
  <c r="H30" i="84" s="1"/>
  <c r="E31" i="84"/>
  <c r="H31" i="84" s="1"/>
  <c r="E32" i="84"/>
  <c r="H32" i="84" s="1"/>
  <c r="E33" i="84"/>
  <c r="H33" i="84" s="1"/>
  <c r="E34" i="84"/>
  <c r="H34" i="84" s="1"/>
  <c r="E35" i="84"/>
  <c r="E36" i="84"/>
  <c r="H36" i="84" s="1"/>
  <c r="E37" i="84"/>
  <c r="H37" i="84" s="1"/>
  <c r="I37" i="84" s="1"/>
  <c r="E38" i="84"/>
  <c r="H38" i="84" s="1"/>
  <c r="J38" i="84" s="1"/>
  <c r="E39" i="84"/>
  <c r="H39" i="84" s="1"/>
  <c r="E40" i="84"/>
  <c r="H40" i="84" s="1"/>
  <c r="E41" i="84"/>
  <c r="H41" i="84" s="1"/>
  <c r="E42" i="84"/>
  <c r="H42" i="84" s="1"/>
  <c r="E43" i="84"/>
  <c r="H43" i="84" s="1"/>
  <c r="I43" i="84" s="1"/>
  <c r="E44" i="84"/>
  <c r="H44" i="84" s="1"/>
  <c r="I44" i="84" s="1"/>
  <c r="E45" i="84"/>
  <c r="H45" i="84" s="1"/>
  <c r="E46" i="84"/>
  <c r="E47" i="84"/>
  <c r="H47" i="84" s="1"/>
  <c r="E48" i="84"/>
  <c r="E49" i="84"/>
  <c r="H49" i="84" s="1"/>
  <c r="E50" i="84"/>
  <c r="H50" i="84" s="1"/>
  <c r="E51" i="84"/>
  <c r="H51" i="84" s="1"/>
  <c r="I51" i="84" s="1"/>
  <c r="E52" i="84"/>
  <c r="H52" i="84" s="1"/>
  <c r="I52" i="84" s="1"/>
  <c r="E53" i="84"/>
  <c r="E54" i="87"/>
  <c r="H54" i="87" s="1"/>
  <c r="E54" i="86"/>
  <c r="H54" i="86" s="1"/>
  <c r="E54" i="49"/>
  <c r="H54" i="49" s="1"/>
  <c r="I54" i="49" s="1"/>
  <c r="E54" i="48"/>
  <c r="H54" i="48" s="1"/>
  <c r="J54" i="48" s="1"/>
  <c r="J52" i="75" s="1"/>
  <c r="E54" i="47"/>
  <c r="H54" i="47" s="1"/>
  <c r="J54" i="47" s="1"/>
  <c r="I52" i="75" s="1"/>
  <c r="E54" i="46"/>
  <c r="H54" i="46" s="1"/>
  <c r="E53" i="61"/>
  <c r="H53" i="61" s="1"/>
  <c r="E53" i="85"/>
  <c r="H53" i="85" s="1"/>
  <c r="I53" i="85" s="1"/>
  <c r="E53" i="64"/>
  <c r="H53" i="64" s="1"/>
  <c r="E53" i="87"/>
  <c r="H53" i="87" s="1"/>
  <c r="I53" i="87" s="1"/>
  <c r="W51" i="88" s="1"/>
  <c r="E53" i="62"/>
  <c r="H53" i="62" s="1"/>
  <c r="I53" i="62" s="1"/>
  <c r="U51" i="88" s="1"/>
  <c r="E53" i="60"/>
  <c r="H53" i="60" s="1"/>
  <c r="J53" i="60" s="1"/>
  <c r="S51" i="75" s="1"/>
  <c r="E53" i="59"/>
  <c r="H53" i="59" s="1"/>
  <c r="H53" i="58"/>
  <c r="I53" i="58" s="1"/>
  <c r="E53" i="57"/>
  <c r="H53" i="57" s="1"/>
  <c r="I53" i="57" s="1"/>
  <c r="P51" i="88" s="1"/>
  <c r="E53" i="55"/>
  <c r="H53" i="55" s="1"/>
  <c r="J53" i="55" s="1"/>
  <c r="O51" i="75" s="1"/>
  <c r="E53" i="86"/>
  <c r="H53" i="86" s="1"/>
  <c r="E53" i="49"/>
  <c r="H53" i="49" s="1"/>
  <c r="J53" i="49" s="1"/>
  <c r="K51" i="75" s="1"/>
  <c r="E53" i="48"/>
  <c r="H53" i="48" s="1"/>
  <c r="I53" i="48" s="1"/>
  <c r="J51" i="88" s="1"/>
  <c r="E53" i="47"/>
  <c r="H53" i="47" s="1"/>
  <c r="E53" i="46"/>
  <c r="E53" i="1"/>
  <c r="H53" i="1" s="1"/>
  <c r="J53" i="1" s="1"/>
  <c r="C51" i="75" s="1"/>
  <c r="E54" i="1"/>
  <c r="H54" i="1" s="1"/>
  <c r="E53" i="40"/>
  <c r="H53" i="40" s="1"/>
  <c r="J53" i="40" s="1"/>
  <c r="B51" i="75" s="1"/>
  <c r="E54" i="40"/>
  <c r="H54" i="40" s="1"/>
  <c r="J54" i="40" s="1"/>
  <c r="B52" i="75" s="1"/>
  <c r="E53" i="42"/>
  <c r="H53" i="42" s="1"/>
  <c r="E54" i="42"/>
  <c r="H54" i="42" s="1"/>
  <c r="E53" i="41"/>
  <c r="H53" i="41" s="1"/>
  <c r="J53" i="41" s="1"/>
  <c r="D51" i="75" s="1"/>
  <c r="E54" i="41"/>
  <c r="H54" i="41" s="1"/>
  <c r="J54" i="41" s="1"/>
  <c r="D52" i="75" s="1"/>
  <c r="E53" i="44"/>
  <c r="E54" i="44"/>
  <c r="H54" i="44" s="1"/>
  <c r="J54" i="44" s="1"/>
  <c r="F52" i="75" s="1"/>
  <c r="E52" i="1"/>
  <c r="H52" i="1" s="1"/>
  <c r="E52" i="40"/>
  <c r="H52" i="40" s="1"/>
  <c r="E52" i="42"/>
  <c r="H52" i="42" s="1"/>
  <c r="I52" i="42" s="1"/>
  <c r="E50" i="88" s="1"/>
  <c r="E52" i="41"/>
  <c r="H52" i="41" s="1"/>
  <c r="E52" i="44"/>
  <c r="H52" i="44" s="1"/>
  <c r="I52" i="44" s="1"/>
  <c r="F50" i="88" s="1"/>
  <c r="E52" i="85"/>
  <c r="H52" i="85" s="1"/>
  <c r="E52" i="64"/>
  <c r="H52" i="64" s="1"/>
  <c r="E52" i="87"/>
  <c r="H52" i="87" s="1"/>
  <c r="I52" i="87" s="1"/>
  <c r="E52" i="62"/>
  <c r="H52" i="62" s="1"/>
  <c r="I52" i="62" s="1"/>
  <c r="U50" i="88" s="1"/>
  <c r="E52" i="61"/>
  <c r="H52" i="61" s="1"/>
  <c r="E52" i="60"/>
  <c r="H52" i="60" s="1"/>
  <c r="E52" i="59"/>
  <c r="H52" i="59" s="1"/>
  <c r="I52" i="59" s="1"/>
  <c r="R50" i="88" s="1"/>
  <c r="H52" i="58"/>
  <c r="E52" i="57"/>
  <c r="H52" i="57" s="1"/>
  <c r="I52" i="57" s="1"/>
  <c r="P50" i="88" s="1"/>
  <c r="H52" i="83"/>
  <c r="I52" i="83" s="1"/>
  <c r="E52" i="55"/>
  <c r="H52" i="55" s="1"/>
  <c r="E52" i="86"/>
  <c r="H52" i="86" s="1"/>
  <c r="E52" i="49"/>
  <c r="H52" i="49" s="1"/>
  <c r="J52" i="49" s="1"/>
  <c r="K50" i="75" s="1"/>
  <c r="E52" i="48"/>
  <c r="H52" i="48" s="1"/>
  <c r="I52" i="48" s="1"/>
  <c r="J50" i="88" s="1"/>
  <c r="E52" i="47"/>
  <c r="H52" i="47" s="1"/>
  <c r="E52" i="46"/>
  <c r="H52" i="46" s="1"/>
  <c r="E51" i="85"/>
  <c r="H51" i="85" s="1"/>
  <c r="E51" i="1"/>
  <c r="H51" i="1" s="1"/>
  <c r="E51" i="40"/>
  <c r="H51" i="40" s="1"/>
  <c r="E51" i="42"/>
  <c r="H51" i="42" s="1"/>
  <c r="I51" i="42" s="1"/>
  <c r="E49" i="88" s="1"/>
  <c r="E51" i="41"/>
  <c r="H51" i="41" s="1"/>
  <c r="I51" i="41" s="1"/>
  <c r="D49" i="88" s="1"/>
  <c r="E51" i="44"/>
  <c r="H51" i="44" s="1"/>
  <c r="J51" i="44" s="1"/>
  <c r="F49" i="75" s="1"/>
  <c r="E51" i="64"/>
  <c r="H51" i="64" s="1"/>
  <c r="J51" i="64" s="1"/>
  <c r="X49" i="75" s="1"/>
  <c r="E51" i="87"/>
  <c r="H51" i="87" s="1"/>
  <c r="J51" i="87" s="1"/>
  <c r="W49" i="75" s="1"/>
  <c r="E51" i="62"/>
  <c r="H51" i="62" s="1"/>
  <c r="E51" i="61"/>
  <c r="H51" i="61" s="1"/>
  <c r="E51" i="60"/>
  <c r="H51" i="60" s="1"/>
  <c r="I51" i="60" s="1"/>
  <c r="S49" i="88" s="1"/>
  <c r="E51" i="59"/>
  <c r="H51" i="59" s="1"/>
  <c r="I51" i="59" s="1"/>
  <c r="R49" i="88" s="1"/>
  <c r="H51" i="58"/>
  <c r="I51" i="58" s="1"/>
  <c r="Q49" i="88" s="1"/>
  <c r="E51" i="57"/>
  <c r="H51" i="57" s="1"/>
  <c r="I51" i="57" s="1"/>
  <c r="P49" i="88" s="1"/>
  <c r="E51" i="55"/>
  <c r="H51" i="55" s="1"/>
  <c r="E51" i="86"/>
  <c r="H51" i="86" s="1"/>
  <c r="J51" i="86" s="1"/>
  <c r="L49" i="75" s="1"/>
  <c r="E51" i="49"/>
  <c r="H51" i="49" s="1"/>
  <c r="E51" i="48"/>
  <c r="H51" i="48" s="1"/>
  <c r="I51" i="48" s="1"/>
  <c r="E51" i="47"/>
  <c r="H51" i="47" s="1"/>
  <c r="E51" i="46"/>
  <c r="H51" i="46" s="1"/>
  <c r="E50" i="59"/>
  <c r="H50" i="59" s="1"/>
  <c r="J50" i="59" s="1"/>
  <c r="R48" i="75" s="1"/>
  <c r="E50" i="40"/>
  <c r="H50" i="40" s="1"/>
  <c r="E50" i="1"/>
  <c r="H50" i="1" s="1"/>
  <c r="I50" i="1" s="1"/>
  <c r="C48" i="88" s="1"/>
  <c r="E50" i="85"/>
  <c r="H50" i="85" s="1"/>
  <c r="E50" i="64"/>
  <c r="H50" i="64" s="1"/>
  <c r="E50" i="87"/>
  <c r="H50" i="87" s="1"/>
  <c r="E50" i="62"/>
  <c r="H50" i="62" s="1"/>
  <c r="I50" i="62" s="1"/>
  <c r="U48" i="88" s="1"/>
  <c r="E50" i="61"/>
  <c r="H50" i="61" s="1"/>
  <c r="J50" i="61" s="1"/>
  <c r="T48" i="75" s="1"/>
  <c r="E50" i="60"/>
  <c r="H50" i="60" s="1"/>
  <c r="H50" i="58"/>
  <c r="E50" i="57"/>
  <c r="H50" i="57" s="1"/>
  <c r="J50" i="57" s="1"/>
  <c r="P48" i="75" s="1"/>
  <c r="E50" i="55"/>
  <c r="H50" i="55"/>
  <c r="J50" i="55" s="1"/>
  <c r="O48" i="75" s="1"/>
  <c r="E50" i="42"/>
  <c r="H50" i="42" s="1"/>
  <c r="J50" i="42" s="1"/>
  <c r="E48" i="75" s="1"/>
  <c r="E50" i="41"/>
  <c r="H50" i="41" s="1"/>
  <c r="E50" i="44"/>
  <c r="H50" i="44" s="1"/>
  <c r="J50" i="44" s="1"/>
  <c r="F48" i="75" s="1"/>
  <c r="E50" i="86"/>
  <c r="H50" i="86" s="1"/>
  <c r="J50" i="86" s="1"/>
  <c r="L48" i="75" s="1"/>
  <c r="E50" i="49"/>
  <c r="H50" i="49" s="1"/>
  <c r="I50" i="49" s="1"/>
  <c r="K48" i="88" s="1"/>
  <c r="E50" i="48"/>
  <c r="H50" i="48" s="1"/>
  <c r="E50" i="47"/>
  <c r="H50" i="47" s="1"/>
  <c r="E50" i="46"/>
  <c r="H50" i="46" s="1"/>
  <c r="E49" i="1"/>
  <c r="H49" i="1" s="1"/>
  <c r="J49" i="1" s="1"/>
  <c r="C47" i="75" s="1"/>
  <c r="E49" i="85"/>
  <c r="H49" i="85" s="1"/>
  <c r="E49" i="64"/>
  <c r="H49" i="64" s="1"/>
  <c r="J49" i="64" s="1"/>
  <c r="X47" i="75" s="1"/>
  <c r="E49" i="87"/>
  <c r="H49" i="87"/>
  <c r="I49" i="87" s="1"/>
  <c r="E49" i="62"/>
  <c r="H49" i="62" s="1"/>
  <c r="E49" i="61"/>
  <c r="H49" i="61" s="1"/>
  <c r="I49" i="61" s="1"/>
  <c r="T47" i="88" s="1"/>
  <c r="E49" i="60"/>
  <c r="H49" i="60" s="1"/>
  <c r="J49" i="60" s="1"/>
  <c r="S47" i="75" s="1"/>
  <c r="E49" i="59"/>
  <c r="H49" i="59" s="1"/>
  <c r="J49" i="59" s="1"/>
  <c r="R47" i="75" s="1"/>
  <c r="H49" i="58"/>
  <c r="E49" i="57"/>
  <c r="H49" i="57" s="1"/>
  <c r="E49" i="55"/>
  <c r="H49" i="55" s="1"/>
  <c r="J49" i="55" s="1"/>
  <c r="O47" i="75" s="1"/>
  <c r="E49" i="86"/>
  <c r="E49" i="40"/>
  <c r="H49" i="40" s="1"/>
  <c r="E49" i="42"/>
  <c r="H49" i="42" s="1"/>
  <c r="E49" i="41"/>
  <c r="H49" i="41" s="1"/>
  <c r="I49" i="41" s="1"/>
  <c r="D47" i="88" s="1"/>
  <c r="E49" i="44"/>
  <c r="H49" i="44" s="1"/>
  <c r="E49" i="49"/>
  <c r="H49" i="49" s="1"/>
  <c r="E49" i="48"/>
  <c r="H49" i="48" s="1"/>
  <c r="E49" i="47"/>
  <c r="H49" i="47" s="1"/>
  <c r="E7" i="85"/>
  <c r="H7" i="85" s="1"/>
  <c r="I7" i="85" s="1"/>
  <c r="E8" i="85"/>
  <c r="H8" i="85" s="1"/>
  <c r="E9" i="85"/>
  <c r="H9" i="85" s="1"/>
  <c r="E10" i="85"/>
  <c r="H10" i="85" s="1"/>
  <c r="E11" i="85"/>
  <c r="H11" i="85" s="1"/>
  <c r="E12" i="85"/>
  <c r="H12" i="85" s="1"/>
  <c r="E13" i="85"/>
  <c r="H13" i="85" s="1"/>
  <c r="E14" i="85"/>
  <c r="H14" i="85" s="1"/>
  <c r="I14" i="85" s="1"/>
  <c r="E15" i="85"/>
  <c r="H15" i="85" s="1"/>
  <c r="E16" i="85"/>
  <c r="H16" i="85" s="1"/>
  <c r="E17" i="85"/>
  <c r="H17" i="85" s="1"/>
  <c r="I17" i="85" s="1"/>
  <c r="E18" i="85"/>
  <c r="H18" i="85" s="1"/>
  <c r="E19" i="85"/>
  <c r="H19" i="85" s="1"/>
  <c r="I19" i="85" s="1"/>
  <c r="E20" i="85"/>
  <c r="H20" i="85" s="1"/>
  <c r="E21" i="85"/>
  <c r="H21" i="85" s="1"/>
  <c r="I21" i="85" s="1"/>
  <c r="E22" i="85"/>
  <c r="H22" i="85" s="1"/>
  <c r="I22" i="85" s="1"/>
  <c r="E23" i="85"/>
  <c r="H23" i="85" s="1"/>
  <c r="E24" i="85"/>
  <c r="H24" i="85" s="1"/>
  <c r="E25" i="85"/>
  <c r="H25" i="85" s="1"/>
  <c r="E26" i="85"/>
  <c r="H26" i="85" s="1"/>
  <c r="E27" i="85"/>
  <c r="H27" i="85" s="1"/>
  <c r="E28" i="85"/>
  <c r="H28" i="85" s="1"/>
  <c r="E29" i="85"/>
  <c r="H29" i="85" s="1"/>
  <c r="E30" i="85"/>
  <c r="H30" i="85" s="1"/>
  <c r="I30" i="85" s="1"/>
  <c r="E31" i="85"/>
  <c r="H31" i="85" s="1"/>
  <c r="J31" i="85" s="1"/>
  <c r="E32" i="85"/>
  <c r="H32" i="85" s="1"/>
  <c r="I32" i="85" s="1"/>
  <c r="E33" i="85"/>
  <c r="H33" i="85" s="1"/>
  <c r="I33" i="85" s="1"/>
  <c r="E34" i="85"/>
  <c r="H34" i="85" s="1"/>
  <c r="I34" i="85" s="1"/>
  <c r="E35" i="85"/>
  <c r="H35" i="85" s="1"/>
  <c r="E36" i="85"/>
  <c r="H36" i="85" s="1"/>
  <c r="E37" i="85"/>
  <c r="H37" i="85" s="1"/>
  <c r="J37" i="85" s="1"/>
  <c r="E38" i="85"/>
  <c r="H38" i="85" s="1"/>
  <c r="E39" i="85"/>
  <c r="H39" i="85" s="1"/>
  <c r="J39" i="85" s="1"/>
  <c r="E40" i="85"/>
  <c r="H40" i="85" s="1"/>
  <c r="I40" i="85" s="1"/>
  <c r="E41" i="85"/>
  <c r="H41" i="85" s="1"/>
  <c r="J41" i="85" s="1"/>
  <c r="E42" i="85"/>
  <c r="H42" i="85" s="1"/>
  <c r="I42" i="85" s="1"/>
  <c r="E43" i="85"/>
  <c r="H43" i="85" s="1"/>
  <c r="E44" i="85"/>
  <c r="H44" i="85" s="1"/>
  <c r="I44" i="85" s="1"/>
  <c r="E45" i="85"/>
  <c r="H45" i="85" s="1"/>
  <c r="E46" i="85"/>
  <c r="H46" i="85" s="1"/>
  <c r="J46" i="85" s="1"/>
  <c r="E47" i="85"/>
  <c r="H47" i="85" s="1"/>
  <c r="I47" i="85" s="1"/>
  <c r="E48" i="85"/>
  <c r="H48" i="85" s="1"/>
  <c r="E7" i="64"/>
  <c r="H7" i="64" s="1"/>
  <c r="J7" i="64" s="1"/>
  <c r="X5" i="75" s="1"/>
  <c r="E8" i="64"/>
  <c r="H8" i="64" s="1"/>
  <c r="I8" i="64" s="1"/>
  <c r="X6" i="88" s="1"/>
  <c r="E9" i="64"/>
  <c r="H9" i="64" s="1"/>
  <c r="E10" i="64"/>
  <c r="H10" i="64" s="1"/>
  <c r="E11" i="64"/>
  <c r="H11" i="64" s="1"/>
  <c r="E12" i="64"/>
  <c r="H12" i="64" s="1"/>
  <c r="J12" i="64" s="1"/>
  <c r="X10" i="75" s="1"/>
  <c r="E13" i="64"/>
  <c r="H13" i="64" s="1"/>
  <c r="J13" i="64" s="1"/>
  <c r="X11" i="75" s="1"/>
  <c r="E14" i="64"/>
  <c r="H14" i="64" s="1"/>
  <c r="E15" i="64"/>
  <c r="H15" i="64" s="1"/>
  <c r="I15" i="64" s="1"/>
  <c r="E16" i="64"/>
  <c r="H16" i="64" s="1"/>
  <c r="I16" i="64" s="1"/>
  <c r="X14" i="88" s="1"/>
  <c r="E17" i="64"/>
  <c r="H17" i="64" s="1"/>
  <c r="J17" i="64" s="1"/>
  <c r="X15" i="75" s="1"/>
  <c r="E18" i="64"/>
  <c r="H18" i="64" s="1"/>
  <c r="I18" i="64" s="1"/>
  <c r="X16" i="88" s="1"/>
  <c r="E19" i="64"/>
  <c r="H19" i="64" s="1"/>
  <c r="E20" i="64"/>
  <c r="H20" i="64" s="1"/>
  <c r="E21" i="64"/>
  <c r="H21" i="64" s="1"/>
  <c r="J21" i="64" s="1"/>
  <c r="X19" i="75" s="1"/>
  <c r="E22" i="64"/>
  <c r="H22" i="64" s="1"/>
  <c r="I22" i="64" s="1"/>
  <c r="E23" i="64"/>
  <c r="H23" i="64" s="1"/>
  <c r="E24" i="64"/>
  <c r="H24" i="64" s="1"/>
  <c r="E25" i="64"/>
  <c r="H25" i="64" s="1"/>
  <c r="E26" i="64"/>
  <c r="H26" i="64" s="1"/>
  <c r="J26" i="64" s="1"/>
  <c r="X24" i="75" s="1"/>
  <c r="E27" i="64"/>
  <c r="H27" i="64" s="1"/>
  <c r="E28" i="64"/>
  <c r="H28" i="64" s="1"/>
  <c r="I28" i="64" s="1"/>
  <c r="X26" i="88" s="1"/>
  <c r="E29" i="64"/>
  <c r="H29" i="64" s="1"/>
  <c r="E30" i="64"/>
  <c r="H30" i="64" s="1"/>
  <c r="E31" i="64"/>
  <c r="H31" i="64" s="1"/>
  <c r="I31" i="64" s="1"/>
  <c r="X29" i="88" s="1"/>
  <c r="E32" i="64"/>
  <c r="H32" i="64" s="1"/>
  <c r="J32" i="64" s="1"/>
  <c r="X30" i="75" s="1"/>
  <c r="E33" i="64"/>
  <c r="H33" i="64" s="1"/>
  <c r="J33" i="64" s="1"/>
  <c r="X31" i="75" s="1"/>
  <c r="E34" i="64"/>
  <c r="H34" i="64" s="1"/>
  <c r="J34" i="64" s="1"/>
  <c r="X32" i="75" s="1"/>
  <c r="E35" i="64"/>
  <c r="H35" i="64" s="1"/>
  <c r="E36" i="64"/>
  <c r="H36" i="64" s="1"/>
  <c r="E37" i="64"/>
  <c r="H37" i="64" s="1"/>
  <c r="J37" i="64" s="1"/>
  <c r="X35" i="75" s="1"/>
  <c r="E38" i="64"/>
  <c r="H38" i="64" s="1"/>
  <c r="J38" i="64" s="1"/>
  <c r="X36" i="75" s="1"/>
  <c r="E39" i="64"/>
  <c r="H39" i="64" s="1"/>
  <c r="E40" i="64"/>
  <c r="H40" i="64" s="1"/>
  <c r="I40" i="64" s="1"/>
  <c r="X38" i="88" s="1"/>
  <c r="E41" i="64"/>
  <c r="H41" i="64" s="1"/>
  <c r="E42" i="64"/>
  <c r="H42" i="64" s="1"/>
  <c r="I42" i="64" s="1"/>
  <c r="X40" i="88" s="1"/>
  <c r="E43" i="64"/>
  <c r="H43" i="64" s="1"/>
  <c r="E44" i="64"/>
  <c r="H44" i="64" s="1"/>
  <c r="E45" i="64"/>
  <c r="H45" i="64" s="1"/>
  <c r="E46" i="64"/>
  <c r="H46" i="64" s="1"/>
  <c r="E47" i="64"/>
  <c r="H47" i="64" s="1"/>
  <c r="J47" i="64" s="1"/>
  <c r="X45" i="75" s="1"/>
  <c r="E48" i="64"/>
  <c r="H48" i="64" s="1"/>
  <c r="I48" i="64" s="1"/>
  <c r="E29" i="87"/>
  <c r="H29" i="87" s="1"/>
  <c r="E30" i="87"/>
  <c r="H30" i="87" s="1"/>
  <c r="E31" i="87"/>
  <c r="H31" i="87" s="1"/>
  <c r="E32" i="87"/>
  <c r="H32" i="87" s="1"/>
  <c r="I32" i="87" s="1"/>
  <c r="W30" i="88" s="1"/>
  <c r="E33" i="87"/>
  <c r="H33" i="87" s="1"/>
  <c r="I33" i="87" s="1"/>
  <c r="E34" i="87"/>
  <c r="H34" i="87" s="1"/>
  <c r="I34" i="87" s="1"/>
  <c r="E35" i="87"/>
  <c r="H35" i="87" s="1"/>
  <c r="I35" i="87" s="1"/>
  <c r="W33" i="88" s="1"/>
  <c r="E36" i="87"/>
  <c r="H36" i="87" s="1"/>
  <c r="I36" i="87" s="1"/>
  <c r="W34" i="88" s="1"/>
  <c r="E37" i="87"/>
  <c r="H37" i="87" s="1"/>
  <c r="I37" i="87" s="1"/>
  <c r="W35" i="88" s="1"/>
  <c r="E38" i="87"/>
  <c r="H38" i="87" s="1"/>
  <c r="E39" i="87"/>
  <c r="H39" i="87" s="1"/>
  <c r="I39" i="87" s="1"/>
  <c r="W37" i="88" s="1"/>
  <c r="E40" i="87"/>
  <c r="H40" i="87" s="1"/>
  <c r="J40" i="87" s="1"/>
  <c r="W38" i="75" s="1"/>
  <c r="E41" i="87"/>
  <c r="H41" i="87" s="1"/>
  <c r="J41" i="87" s="1"/>
  <c r="W39" i="75" s="1"/>
  <c r="E42" i="87"/>
  <c r="H42" i="87" s="1"/>
  <c r="I42" i="87" s="1"/>
  <c r="W40" i="88" s="1"/>
  <c r="E43" i="87"/>
  <c r="H43" i="87" s="1"/>
  <c r="I43" i="87" s="1"/>
  <c r="W41" i="88" s="1"/>
  <c r="E44" i="87"/>
  <c r="H44" i="87" s="1"/>
  <c r="J44" i="87" s="1"/>
  <c r="W42" i="75" s="1"/>
  <c r="E45" i="87"/>
  <c r="H45" i="87" s="1"/>
  <c r="J45" i="87" s="1"/>
  <c r="W43" i="75" s="1"/>
  <c r="E46" i="87"/>
  <c r="H46" i="87" s="1"/>
  <c r="J46" i="87" s="1"/>
  <c r="W44" i="75" s="1"/>
  <c r="E47" i="87"/>
  <c r="H47" i="87" s="1"/>
  <c r="E48" i="87"/>
  <c r="H48" i="87" s="1"/>
  <c r="I48" i="87" s="1"/>
  <c r="W46" i="88" s="1"/>
  <c r="E7" i="62"/>
  <c r="H7" i="62" s="1"/>
  <c r="E8" i="62"/>
  <c r="H8" i="62" s="1"/>
  <c r="E9" i="62"/>
  <c r="H9" i="62" s="1"/>
  <c r="E10" i="62"/>
  <c r="H10" i="62" s="1"/>
  <c r="I10" i="62" s="1"/>
  <c r="U8" i="88" s="1"/>
  <c r="E11" i="62"/>
  <c r="H11" i="62" s="1"/>
  <c r="J11" i="62" s="1"/>
  <c r="U9" i="75" s="1"/>
  <c r="E12" i="62"/>
  <c r="H12" i="62" s="1"/>
  <c r="I12" i="62" s="1"/>
  <c r="U10" i="88" s="1"/>
  <c r="E13" i="62"/>
  <c r="H13" i="62" s="1"/>
  <c r="E14" i="62"/>
  <c r="H14" i="62" s="1"/>
  <c r="E15" i="62"/>
  <c r="H15" i="62" s="1"/>
  <c r="I15" i="62" s="1"/>
  <c r="U13" i="88" s="1"/>
  <c r="E16" i="62"/>
  <c r="H16" i="62" s="1"/>
  <c r="J16" i="62" s="1"/>
  <c r="U14" i="75" s="1"/>
  <c r="E17" i="62"/>
  <c r="H17" i="62" s="1"/>
  <c r="I17" i="62" s="1"/>
  <c r="U15" i="88" s="1"/>
  <c r="E18" i="62"/>
  <c r="H18" i="62" s="1"/>
  <c r="E19" i="62"/>
  <c r="H19" i="62" s="1"/>
  <c r="I19" i="62" s="1"/>
  <c r="E20" i="62"/>
  <c r="H20" i="62" s="1"/>
  <c r="E21" i="62"/>
  <c r="H21" i="62" s="1"/>
  <c r="J21" i="62" s="1"/>
  <c r="U19" i="75" s="1"/>
  <c r="E22" i="62"/>
  <c r="H22" i="62" s="1"/>
  <c r="I22" i="62" s="1"/>
  <c r="U20" i="88" s="1"/>
  <c r="E23" i="62"/>
  <c r="H23" i="62" s="1"/>
  <c r="I23" i="62" s="1"/>
  <c r="U21" i="88" s="1"/>
  <c r="E24" i="62"/>
  <c r="H24" i="62" s="1"/>
  <c r="I24" i="62" s="1"/>
  <c r="U22" i="88" s="1"/>
  <c r="E25" i="62"/>
  <c r="H25" i="62" s="1"/>
  <c r="J25" i="62" s="1"/>
  <c r="U23" i="75" s="1"/>
  <c r="E26" i="62"/>
  <c r="H26" i="62" s="1"/>
  <c r="I26" i="62" s="1"/>
  <c r="U24" i="88" s="1"/>
  <c r="E27" i="62"/>
  <c r="H27" i="62" s="1"/>
  <c r="J27" i="62" s="1"/>
  <c r="U25" i="75" s="1"/>
  <c r="E28" i="62"/>
  <c r="H28" i="62" s="1"/>
  <c r="E29" i="62"/>
  <c r="H29" i="62" s="1"/>
  <c r="E30" i="62"/>
  <c r="H30" i="62" s="1"/>
  <c r="J30" i="62" s="1"/>
  <c r="U28" i="75" s="1"/>
  <c r="E31" i="62"/>
  <c r="H31" i="62" s="1"/>
  <c r="I31" i="62" s="1"/>
  <c r="E32" i="62"/>
  <c r="H32" i="62" s="1"/>
  <c r="E33" i="62"/>
  <c r="H33" i="62" s="1"/>
  <c r="E34" i="62"/>
  <c r="H34" i="62" s="1"/>
  <c r="I34" i="62" s="1"/>
  <c r="U32" i="88" s="1"/>
  <c r="E35" i="62"/>
  <c r="H35" i="62" s="1"/>
  <c r="J35" i="62" s="1"/>
  <c r="U33" i="75" s="1"/>
  <c r="E36" i="62"/>
  <c r="H36" i="62" s="1"/>
  <c r="I36" i="62" s="1"/>
  <c r="U34" i="88" s="1"/>
  <c r="E37" i="62"/>
  <c r="H37" i="62" s="1"/>
  <c r="I37" i="62" s="1"/>
  <c r="U35" i="88" s="1"/>
  <c r="E38" i="62"/>
  <c r="H38" i="62" s="1"/>
  <c r="E39" i="62"/>
  <c r="H39" i="62" s="1"/>
  <c r="E40" i="62"/>
  <c r="H40" i="62" s="1"/>
  <c r="J40" i="62" s="1"/>
  <c r="U38" i="75" s="1"/>
  <c r="E41" i="62"/>
  <c r="H41" i="62" s="1"/>
  <c r="I41" i="62" s="1"/>
  <c r="E42" i="62"/>
  <c r="H42" i="62" s="1"/>
  <c r="J42" i="62" s="1"/>
  <c r="U40" i="75" s="1"/>
  <c r="E43" i="62"/>
  <c r="H43" i="62" s="1"/>
  <c r="J43" i="62" s="1"/>
  <c r="U41" i="75" s="1"/>
  <c r="E44" i="62"/>
  <c r="H44" i="62" s="1"/>
  <c r="I44" i="62" s="1"/>
  <c r="U42" i="88" s="1"/>
  <c r="E45" i="62"/>
  <c r="H45" i="62" s="1"/>
  <c r="E46" i="62"/>
  <c r="H46" i="62" s="1"/>
  <c r="I46" i="62" s="1"/>
  <c r="U44" i="88" s="1"/>
  <c r="E47" i="62"/>
  <c r="H47" i="62" s="1"/>
  <c r="J47" i="62" s="1"/>
  <c r="U45" i="75" s="1"/>
  <c r="E48" i="62"/>
  <c r="H48" i="62" s="1"/>
  <c r="E7" i="61"/>
  <c r="H7" i="61" s="1"/>
  <c r="I7" i="61" s="1"/>
  <c r="T5" i="88" s="1"/>
  <c r="E8" i="61"/>
  <c r="H8" i="61" s="1"/>
  <c r="E9" i="61"/>
  <c r="H9" i="61" s="1"/>
  <c r="E10" i="61"/>
  <c r="H10" i="61" s="1"/>
  <c r="I10" i="61" s="1"/>
  <c r="T8" i="88" s="1"/>
  <c r="E11" i="61"/>
  <c r="H11" i="61" s="1"/>
  <c r="E12" i="61"/>
  <c r="H12" i="61" s="1"/>
  <c r="I12" i="61" s="1"/>
  <c r="T10" i="88" s="1"/>
  <c r="E13" i="61"/>
  <c r="H13" i="61" s="1"/>
  <c r="E14" i="61"/>
  <c r="H14" i="61" s="1"/>
  <c r="J14" i="61" s="1"/>
  <c r="T12" i="75" s="1"/>
  <c r="E15" i="61"/>
  <c r="H15" i="61" s="1"/>
  <c r="J15" i="61" s="1"/>
  <c r="T13" i="75" s="1"/>
  <c r="E16" i="61"/>
  <c r="H16" i="61" s="1"/>
  <c r="I16" i="61" s="1"/>
  <c r="T14" i="88" s="1"/>
  <c r="E17" i="61"/>
  <c r="H17" i="61" s="1"/>
  <c r="J17" i="61" s="1"/>
  <c r="T15" i="75" s="1"/>
  <c r="E18" i="61"/>
  <c r="H18" i="61" s="1"/>
  <c r="I18" i="61" s="1"/>
  <c r="T16" i="88" s="1"/>
  <c r="E19" i="61"/>
  <c r="H19" i="61" s="1"/>
  <c r="E20" i="61"/>
  <c r="H20" i="61" s="1"/>
  <c r="I20" i="61" s="1"/>
  <c r="T18" i="88" s="1"/>
  <c r="E21" i="61"/>
  <c r="H21" i="61" s="1"/>
  <c r="E22" i="61"/>
  <c r="H22" i="61" s="1"/>
  <c r="E23" i="61"/>
  <c r="H23" i="61" s="1"/>
  <c r="E24" i="61"/>
  <c r="H24" i="61" s="1"/>
  <c r="E25" i="61"/>
  <c r="H25" i="61" s="1"/>
  <c r="E26" i="61"/>
  <c r="H26" i="61" s="1"/>
  <c r="I26" i="61" s="1"/>
  <c r="T24" i="88" s="1"/>
  <c r="E27" i="61"/>
  <c r="H27" i="61" s="1"/>
  <c r="E28" i="61"/>
  <c r="H28" i="61" s="1"/>
  <c r="I28" i="61" s="1"/>
  <c r="T26" i="88" s="1"/>
  <c r="E29" i="61"/>
  <c r="H29" i="61" s="1"/>
  <c r="J29" i="61" s="1"/>
  <c r="T27" i="75" s="1"/>
  <c r="E30" i="61"/>
  <c r="H30" i="61" s="1"/>
  <c r="I30" i="61" s="1"/>
  <c r="E31" i="61"/>
  <c r="H31" i="61" s="1"/>
  <c r="E32" i="61"/>
  <c r="H32" i="61" s="1"/>
  <c r="I32" i="61" s="1"/>
  <c r="T30" i="88" s="1"/>
  <c r="E33" i="61"/>
  <c r="H33" i="61"/>
  <c r="J33" i="61" s="1"/>
  <c r="T31" i="75" s="1"/>
  <c r="E34" i="61"/>
  <c r="H34" i="61" s="1"/>
  <c r="E35" i="61"/>
  <c r="H35" i="61" s="1"/>
  <c r="E36" i="61"/>
  <c r="H36" i="61" s="1"/>
  <c r="J36" i="61" s="1"/>
  <c r="T34" i="75" s="1"/>
  <c r="E37" i="61"/>
  <c r="H37" i="61" s="1"/>
  <c r="E38" i="61"/>
  <c r="H38" i="61" s="1"/>
  <c r="J38" i="61" s="1"/>
  <c r="T36" i="75" s="1"/>
  <c r="E39" i="61"/>
  <c r="H39" i="61" s="1"/>
  <c r="I39" i="61" s="1"/>
  <c r="T37" i="88" s="1"/>
  <c r="E40" i="61"/>
  <c r="H40" i="61" s="1"/>
  <c r="E41" i="61"/>
  <c r="H41" i="61" s="1"/>
  <c r="J41" i="61" s="1"/>
  <c r="T39" i="75" s="1"/>
  <c r="E42" i="61"/>
  <c r="H42" i="61" s="1"/>
  <c r="I42" i="61" s="1"/>
  <c r="T40" i="88" s="1"/>
  <c r="E43" i="61"/>
  <c r="H43" i="61" s="1"/>
  <c r="J43" i="61" s="1"/>
  <c r="T41" i="75" s="1"/>
  <c r="E44" i="61"/>
  <c r="H44" i="61" s="1"/>
  <c r="E45" i="61"/>
  <c r="H45" i="61" s="1"/>
  <c r="J45" i="61" s="1"/>
  <c r="T43" i="75" s="1"/>
  <c r="E46" i="61"/>
  <c r="H46" i="61" s="1"/>
  <c r="J46" i="61" s="1"/>
  <c r="T44" i="75" s="1"/>
  <c r="E47" i="61"/>
  <c r="H47" i="61" s="1"/>
  <c r="J47" i="61" s="1"/>
  <c r="T45" i="75" s="1"/>
  <c r="E48" i="61"/>
  <c r="H48" i="61" s="1"/>
  <c r="J48" i="61" s="1"/>
  <c r="T46" i="75" s="1"/>
  <c r="E7" i="60"/>
  <c r="E8" i="60"/>
  <c r="H8" i="60" s="1"/>
  <c r="E9" i="60"/>
  <c r="H9" i="60" s="1"/>
  <c r="E10" i="60"/>
  <c r="H10" i="60" s="1"/>
  <c r="J10" i="60" s="1"/>
  <c r="S8" i="75" s="1"/>
  <c r="E11" i="60"/>
  <c r="H11" i="60" s="1"/>
  <c r="E12" i="60"/>
  <c r="E13" i="60"/>
  <c r="H13" i="60" s="1"/>
  <c r="J13" i="60" s="1"/>
  <c r="S11" i="75" s="1"/>
  <c r="E14" i="60"/>
  <c r="H14" i="60" s="1"/>
  <c r="J14" i="60" s="1"/>
  <c r="S12" i="75" s="1"/>
  <c r="E15" i="60"/>
  <c r="H15" i="60" s="1"/>
  <c r="I15" i="60" s="1"/>
  <c r="S13" i="88" s="1"/>
  <c r="E16" i="60"/>
  <c r="H16" i="60" s="1"/>
  <c r="I16" i="60" s="1"/>
  <c r="S14" i="88" s="1"/>
  <c r="E17" i="60"/>
  <c r="H17" i="60" s="1"/>
  <c r="E18" i="60"/>
  <c r="H18" i="60" s="1"/>
  <c r="E19" i="60"/>
  <c r="H19" i="60" s="1"/>
  <c r="E20" i="60"/>
  <c r="H20" i="60" s="1"/>
  <c r="I20" i="60" s="1"/>
  <c r="S18" i="88" s="1"/>
  <c r="E21" i="60"/>
  <c r="H21" i="60" s="1"/>
  <c r="I21" i="60" s="1"/>
  <c r="S19" i="88" s="1"/>
  <c r="E22" i="60"/>
  <c r="H22" i="60" s="1"/>
  <c r="J22" i="60" s="1"/>
  <c r="S20" i="75" s="1"/>
  <c r="E23" i="60"/>
  <c r="H23" i="60" s="1"/>
  <c r="E24" i="60"/>
  <c r="H24" i="60" s="1"/>
  <c r="J24" i="60" s="1"/>
  <c r="S22" i="75" s="1"/>
  <c r="E25" i="60"/>
  <c r="H25" i="60" s="1"/>
  <c r="J25" i="60" s="1"/>
  <c r="S23" i="75" s="1"/>
  <c r="E26" i="60"/>
  <c r="H26" i="60" s="1"/>
  <c r="E27" i="60"/>
  <c r="H27" i="60" s="1"/>
  <c r="J27" i="60" s="1"/>
  <c r="S25" i="75" s="1"/>
  <c r="E28" i="60"/>
  <c r="H28" i="60" s="1"/>
  <c r="I28" i="60" s="1"/>
  <c r="S26" i="88" s="1"/>
  <c r="E29" i="60"/>
  <c r="H29" i="60" s="1"/>
  <c r="E30" i="60"/>
  <c r="H30" i="60" s="1"/>
  <c r="J30" i="60" s="1"/>
  <c r="S28" i="75" s="1"/>
  <c r="E31" i="60"/>
  <c r="H31" i="60" s="1"/>
  <c r="E32" i="60"/>
  <c r="H32" i="60" s="1"/>
  <c r="E33" i="60"/>
  <c r="H33" i="60" s="1"/>
  <c r="J33" i="60" s="1"/>
  <c r="S31" i="75" s="1"/>
  <c r="E34" i="60"/>
  <c r="H34" i="60" s="1"/>
  <c r="I34" i="60" s="1"/>
  <c r="S32" i="88" s="1"/>
  <c r="E35" i="60"/>
  <c r="H35" i="60" s="1"/>
  <c r="J35" i="60" s="1"/>
  <c r="S33" i="75" s="1"/>
  <c r="E36" i="60"/>
  <c r="H36" i="60" s="1"/>
  <c r="E37" i="60"/>
  <c r="H37" i="60" s="1"/>
  <c r="E38" i="60"/>
  <c r="H38" i="60" s="1"/>
  <c r="E39" i="60"/>
  <c r="H39" i="60" s="1"/>
  <c r="I39" i="60" s="1"/>
  <c r="S37" i="88" s="1"/>
  <c r="E40" i="60"/>
  <c r="H40" i="60" s="1"/>
  <c r="J40" i="60" s="1"/>
  <c r="S38" i="75" s="1"/>
  <c r="E41" i="60"/>
  <c r="H41" i="60" s="1"/>
  <c r="J41" i="60" s="1"/>
  <c r="S39" i="75" s="1"/>
  <c r="E42" i="60"/>
  <c r="H42" i="60" s="1"/>
  <c r="J42" i="60" s="1"/>
  <c r="S40" i="75" s="1"/>
  <c r="E43" i="60"/>
  <c r="H43" i="60" s="1"/>
  <c r="J43" i="60" s="1"/>
  <c r="S41" i="75" s="1"/>
  <c r="E44" i="60"/>
  <c r="H44" i="60" s="1"/>
  <c r="J44" i="60" s="1"/>
  <c r="S42" i="75" s="1"/>
  <c r="E45" i="60"/>
  <c r="H45" i="60" s="1"/>
  <c r="J45" i="60" s="1"/>
  <c r="S43" i="75" s="1"/>
  <c r="E46" i="60"/>
  <c r="H46" i="60" s="1"/>
  <c r="I46" i="60" s="1"/>
  <c r="S44" i="88" s="1"/>
  <c r="E47" i="60"/>
  <c r="H47" i="60" s="1"/>
  <c r="J47" i="60" s="1"/>
  <c r="S45" i="75" s="1"/>
  <c r="E48" i="60"/>
  <c r="H48" i="60" s="1"/>
  <c r="I48" i="60" s="1"/>
  <c r="S46" i="88" s="1"/>
  <c r="E7" i="59"/>
  <c r="H7" i="59" s="1"/>
  <c r="E8" i="59"/>
  <c r="H8" i="59" s="1"/>
  <c r="E9" i="59"/>
  <c r="H9" i="59" s="1"/>
  <c r="I9" i="59" s="1"/>
  <c r="R7" i="88" s="1"/>
  <c r="E10" i="59"/>
  <c r="H10" i="59" s="1"/>
  <c r="E11" i="59"/>
  <c r="H11" i="59" s="1"/>
  <c r="I11" i="59" s="1"/>
  <c r="E12" i="59"/>
  <c r="H12" i="59" s="1"/>
  <c r="E13" i="59"/>
  <c r="H13" i="59" s="1"/>
  <c r="E14" i="59"/>
  <c r="H14" i="59" s="1"/>
  <c r="E15" i="59"/>
  <c r="H15" i="59"/>
  <c r="J15" i="59" s="1"/>
  <c r="R13" i="75" s="1"/>
  <c r="E16" i="59"/>
  <c r="H16" i="59" s="1"/>
  <c r="E17" i="59"/>
  <c r="H17" i="59" s="1"/>
  <c r="J17" i="59" s="1"/>
  <c r="R15" i="75" s="1"/>
  <c r="E18" i="59"/>
  <c r="H18" i="59" s="1"/>
  <c r="J18" i="59" s="1"/>
  <c r="R16" i="75" s="1"/>
  <c r="E19" i="59"/>
  <c r="H19" i="59" s="1"/>
  <c r="I19" i="59" s="1"/>
  <c r="R17" i="88" s="1"/>
  <c r="E20" i="59"/>
  <c r="H20" i="59" s="1"/>
  <c r="E21" i="59"/>
  <c r="H21" i="59"/>
  <c r="I21" i="59" s="1"/>
  <c r="R19" i="88" s="1"/>
  <c r="E22" i="59"/>
  <c r="H22" i="59" s="1"/>
  <c r="I22" i="59" s="1"/>
  <c r="R20" i="88" s="1"/>
  <c r="E23" i="59"/>
  <c r="H23" i="59" s="1"/>
  <c r="E24" i="59"/>
  <c r="H24" i="59" s="1"/>
  <c r="E25" i="59"/>
  <c r="H25" i="59" s="1"/>
  <c r="I25" i="59" s="1"/>
  <c r="R23" i="88" s="1"/>
  <c r="E26" i="59"/>
  <c r="H26" i="59" s="1"/>
  <c r="J26" i="59" s="1"/>
  <c r="R24" i="75" s="1"/>
  <c r="E27" i="59"/>
  <c r="H27" i="59" s="1"/>
  <c r="J27" i="59" s="1"/>
  <c r="R25" i="75" s="1"/>
  <c r="E28" i="59"/>
  <c r="H28" i="59" s="1"/>
  <c r="E29" i="59"/>
  <c r="H29" i="59" s="1"/>
  <c r="J29" i="59" s="1"/>
  <c r="R27" i="75" s="1"/>
  <c r="E30" i="59"/>
  <c r="H30" i="59" s="1"/>
  <c r="E31" i="59"/>
  <c r="E32" i="59"/>
  <c r="H32" i="59" s="1"/>
  <c r="E33" i="59"/>
  <c r="H33" i="59" s="1"/>
  <c r="I33" i="59" s="1"/>
  <c r="R31" i="88" s="1"/>
  <c r="E34" i="59"/>
  <c r="H34" i="59" s="1"/>
  <c r="E35" i="59"/>
  <c r="H35" i="59" s="1"/>
  <c r="J35" i="59" s="1"/>
  <c r="R33" i="75" s="1"/>
  <c r="E36" i="59"/>
  <c r="H36" i="59" s="1"/>
  <c r="J36" i="59" s="1"/>
  <c r="R34" i="75" s="1"/>
  <c r="E37" i="59"/>
  <c r="H37" i="59" s="1"/>
  <c r="E38" i="59"/>
  <c r="H38" i="59" s="1"/>
  <c r="I38" i="59" s="1"/>
  <c r="R36" i="88" s="1"/>
  <c r="E39" i="59"/>
  <c r="H39" i="59" s="1"/>
  <c r="J39" i="59" s="1"/>
  <c r="R37" i="75" s="1"/>
  <c r="E40" i="59"/>
  <c r="H40" i="59" s="1"/>
  <c r="E41" i="59"/>
  <c r="H41" i="59" s="1"/>
  <c r="E42" i="59"/>
  <c r="H42" i="59" s="1"/>
  <c r="J42" i="59" s="1"/>
  <c r="R40" i="75" s="1"/>
  <c r="E43" i="59"/>
  <c r="H43" i="59" s="1"/>
  <c r="I43" i="59" s="1"/>
  <c r="R41" i="88" s="1"/>
  <c r="E44" i="59"/>
  <c r="H44" i="59" s="1"/>
  <c r="I44" i="59" s="1"/>
  <c r="R42" i="88" s="1"/>
  <c r="E45" i="59"/>
  <c r="H45" i="59" s="1"/>
  <c r="E46" i="59"/>
  <c r="H46" i="59" s="1"/>
  <c r="I46" i="59" s="1"/>
  <c r="R44" i="88" s="1"/>
  <c r="E47" i="59"/>
  <c r="H47" i="59" s="1"/>
  <c r="J47" i="59" s="1"/>
  <c r="R45" i="75" s="1"/>
  <c r="E48" i="59"/>
  <c r="H48" i="59" s="1"/>
  <c r="J48" i="59" s="1"/>
  <c r="R46" i="75" s="1"/>
  <c r="H7" i="58"/>
  <c r="J7" i="58" s="1"/>
  <c r="H8" i="58"/>
  <c r="I8" i="58" s="1"/>
  <c r="H9" i="58"/>
  <c r="I9" i="58" s="1"/>
  <c r="Q7" i="88" s="1"/>
  <c r="H10" i="58"/>
  <c r="H11" i="58"/>
  <c r="I11" i="58" s="1"/>
  <c r="Q9" i="88" s="1"/>
  <c r="H12" i="58"/>
  <c r="J12" i="58" s="1"/>
  <c r="Q10" i="75" s="1"/>
  <c r="H13" i="58"/>
  <c r="J13" i="58" s="1"/>
  <c r="Q11" i="75" s="1"/>
  <c r="H14" i="58"/>
  <c r="I14" i="58" s="1"/>
  <c r="Q12" i="88" s="1"/>
  <c r="H15" i="58"/>
  <c r="J15" i="58" s="1"/>
  <c r="Q13" i="75" s="1"/>
  <c r="H16" i="58"/>
  <c r="I16" i="58" s="1"/>
  <c r="Q14" i="88" s="1"/>
  <c r="H17" i="58"/>
  <c r="J17" i="58" s="1"/>
  <c r="H18" i="58"/>
  <c r="I18" i="58" s="1"/>
  <c r="Q16" i="88" s="1"/>
  <c r="H19" i="58"/>
  <c r="I19" i="58" s="1"/>
  <c r="Q17" i="88" s="1"/>
  <c r="H20" i="58"/>
  <c r="H21" i="58"/>
  <c r="I21" i="58" s="1"/>
  <c r="Q19" i="88" s="1"/>
  <c r="H22" i="58"/>
  <c r="J22" i="58" s="1"/>
  <c r="Q20" i="75" s="1"/>
  <c r="H23" i="58"/>
  <c r="J23" i="58" s="1"/>
  <c r="Q21" i="75" s="1"/>
  <c r="H24" i="58"/>
  <c r="J24" i="58" s="1"/>
  <c r="Q22" i="75" s="1"/>
  <c r="H25" i="58"/>
  <c r="I25" i="58" s="1"/>
  <c r="Q23" i="88" s="1"/>
  <c r="H26" i="58"/>
  <c r="I26" i="58" s="1"/>
  <c r="Q24" i="88" s="1"/>
  <c r="H27" i="58"/>
  <c r="H28" i="58"/>
  <c r="H29" i="58"/>
  <c r="H30" i="58"/>
  <c r="H31" i="58"/>
  <c r="H33" i="58"/>
  <c r="I33" i="58" s="1"/>
  <c r="Q31" i="88" s="1"/>
  <c r="H34" i="58"/>
  <c r="I34" i="58" s="1"/>
  <c r="Q32" i="88" s="1"/>
  <c r="H35" i="58"/>
  <c r="J35" i="58" s="1"/>
  <c r="Q33" i="75" s="1"/>
  <c r="H37" i="58"/>
  <c r="I37" i="58" s="1"/>
  <c r="Q35" i="88" s="1"/>
  <c r="H38" i="58"/>
  <c r="I38" i="58" s="1"/>
  <c r="Q36" i="88" s="1"/>
  <c r="H39" i="58"/>
  <c r="J39" i="58" s="1"/>
  <c r="Q37" i="75" s="1"/>
  <c r="H40" i="58"/>
  <c r="I40" i="58" s="1"/>
  <c r="Q38" i="88" s="1"/>
  <c r="H41" i="58"/>
  <c r="H42" i="58"/>
  <c r="J42" i="58" s="1"/>
  <c r="Q40" i="75" s="1"/>
  <c r="H43" i="58"/>
  <c r="I43" i="58" s="1"/>
  <c r="Q41" i="88" s="1"/>
  <c r="H44" i="58"/>
  <c r="I44" i="58" s="1"/>
  <c r="H45" i="58"/>
  <c r="J45" i="58" s="1"/>
  <c r="Q43" i="75" s="1"/>
  <c r="H46" i="58"/>
  <c r="I46" i="58" s="1"/>
  <c r="Q44" i="88" s="1"/>
  <c r="H47" i="58"/>
  <c r="J47" i="58" s="1"/>
  <c r="Q45" i="75" s="1"/>
  <c r="H48" i="58"/>
  <c r="J48" i="58" s="1"/>
  <c r="Q46" i="75" s="1"/>
  <c r="E17" i="57"/>
  <c r="H17" i="57" s="1"/>
  <c r="E18" i="57"/>
  <c r="H18" i="57" s="1"/>
  <c r="E19" i="57"/>
  <c r="H19" i="57" s="1"/>
  <c r="E20" i="57"/>
  <c r="H20" i="57" s="1"/>
  <c r="E21" i="57"/>
  <c r="H21" i="57" s="1"/>
  <c r="I21" i="57" s="1"/>
  <c r="P19" i="88" s="1"/>
  <c r="E22" i="57"/>
  <c r="H22" i="57" s="1"/>
  <c r="I22" i="57" s="1"/>
  <c r="P20" i="88" s="1"/>
  <c r="E23" i="57"/>
  <c r="H23" i="57" s="1"/>
  <c r="E24" i="57"/>
  <c r="H24" i="57" s="1"/>
  <c r="I24" i="57" s="1"/>
  <c r="P22" i="88" s="1"/>
  <c r="E25" i="57"/>
  <c r="H25" i="57" s="1"/>
  <c r="I25" i="57" s="1"/>
  <c r="P23" i="88" s="1"/>
  <c r="E26" i="57"/>
  <c r="H26" i="57" s="1"/>
  <c r="E27" i="57"/>
  <c r="H27" i="57" s="1"/>
  <c r="I27" i="57" s="1"/>
  <c r="P25" i="88" s="1"/>
  <c r="E28" i="57"/>
  <c r="H28" i="57" s="1"/>
  <c r="E29" i="57"/>
  <c r="H29" i="57" s="1"/>
  <c r="J29" i="57" s="1"/>
  <c r="P27" i="75" s="1"/>
  <c r="E30" i="57"/>
  <c r="H30" i="57" s="1"/>
  <c r="J30" i="57" s="1"/>
  <c r="P28" i="75" s="1"/>
  <c r="E31" i="57"/>
  <c r="H31" i="57" s="1"/>
  <c r="J31" i="57" s="1"/>
  <c r="P29" i="75" s="1"/>
  <c r="E32" i="57"/>
  <c r="H32" i="57" s="1"/>
  <c r="E33" i="57"/>
  <c r="H33" i="57" s="1"/>
  <c r="E34" i="57"/>
  <c r="H34" i="57" s="1"/>
  <c r="I34" i="57" s="1"/>
  <c r="P32" i="88" s="1"/>
  <c r="E35" i="57"/>
  <c r="H35" i="57" s="1"/>
  <c r="J35" i="57" s="1"/>
  <c r="P33" i="75" s="1"/>
  <c r="E36" i="57"/>
  <c r="H36" i="57" s="1"/>
  <c r="I36" i="57" s="1"/>
  <c r="P34" i="88" s="1"/>
  <c r="E37" i="57"/>
  <c r="H37" i="57" s="1"/>
  <c r="J37" i="57" s="1"/>
  <c r="P35" i="75" s="1"/>
  <c r="E38" i="57"/>
  <c r="H38" i="57" s="1"/>
  <c r="J38" i="57" s="1"/>
  <c r="P36" i="75" s="1"/>
  <c r="E39" i="57"/>
  <c r="H39" i="57" s="1"/>
  <c r="I39" i="57" s="1"/>
  <c r="P37" i="88" s="1"/>
  <c r="E40" i="57"/>
  <c r="H40" i="57" s="1"/>
  <c r="J40" i="57" s="1"/>
  <c r="P38" i="75" s="1"/>
  <c r="E41" i="57"/>
  <c r="H41" i="57" s="1"/>
  <c r="I41" i="57" s="1"/>
  <c r="P39" i="88" s="1"/>
  <c r="E42" i="57"/>
  <c r="H42" i="57" s="1"/>
  <c r="J42" i="57" s="1"/>
  <c r="P40" i="75" s="1"/>
  <c r="E43" i="57"/>
  <c r="H43" i="57" s="1"/>
  <c r="E44" i="57"/>
  <c r="H44" i="57" s="1"/>
  <c r="E45" i="57"/>
  <c r="H45" i="57" s="1"/>
  <c r="I45" i="57" s="1"/>
  <c r="P43" i="88" s="1"/>
  <c r="E46" i="57"/>
  <c r="H46" i="57" s="1"/>
  <c r="I46" i="57" s="1"/>
  <c r="P44" i="88" s="1"/>
  <c r="E47" i="57"/>
  <c r="H47" i="57" s="1"/>
  <c r="I47" i="57" s="1"/>
  <c r="P45" i="88" s="1"/>
  <c r="E48" i="57"/>
  <c r="H48" i="57" s="1"/>
  <c r="J48" i="57" s="1"/>
  <c r="P46" i="75" s="1"/>
  <c r="H7" i="83"/>
  <c r="I7" i="83" s="1"/>
  <c r="H28" i="83"/>
  <c r="J28" i="83" s="1"/>
  <c r="H31" i="83"/>
  <c r="I31" i="83" s="1"/>
  <c r="J40" i="83"/>
  <c r="H42" i="83"/>
  <c r="J42" i="83" s="1"/>
  <c r="H43" i="83"/>
  <c r="J43" i="83" s="1"/>
  <c r="H7" i="55"/>
  <c r="H8" i="55"/>
  <c r="H9" i="55"/>
  <c r="H10" i="55"/>
  <c r="J10" i="55" s="1"/>
  <c r="O8" i="75" s="1"/>
  <c r="H11" i="55"/>
  <c r="J11" i="55" s="1"/>
  <c r="O9" i="75" s="1"/>
  <c r="E12" i="55"/>
  <c r="H12" i="55" s="1"/>
  <c r="J12" i="55" s="1"/>
  <c r="O10" i="75" s="1"/>
  <c r="E13" i="55"/>
  <c r="H13" i="55" s="1"/>
  <c r="E14" i="55"/>
  <c r="H14" i="55" s="1"/>
  <c r="I14" i="55" s="1"/>
  <c r="O12" i="88" s="1"/>
  <c r="E15" i="55"/>
  <c r="H15" i="55" s="1"/>
  <c r="I15" i="55" s="1"/>
  <c r="E16" i="55"/>
  <c r="H16" i="55" s="1"/>
  <c r="E17" i="55"/>
  <c r="H17" i="55" s="1"/>
  <c r="E18" i="55"/>
  <c r="H18" i="55" s="1"/>
  <c r="I18" i="55" s="1"/>
  <c r="O16" i="88" s="1"/>
  <c r="E19" i="55"/>
  <c r="H19" i="55" s="1"/>
  <c r="E20" i="55"/>
  <c r="H20" i="55" s="1"/>
  <c r="E21" i="55"/>
  <c r="H21" i="55" s="1"/>
  <c r="E22" i="55"/>
  <c r="H22" i="55" s="1"/>
  <c r="E23" i="55"/>
  <c r="H23" i="55" s="1"/>
  <c r="E24" i="55"/>
  <c r="H24" i="55" s="1"/>
  <c r="E25" i="55"/>
  <c r="H25" i="55" s="1"/>
  <c r="I25" i="55" s="1"/>
  <c r="O23" i="88" s="1"/>
  <c r="E26" i="55"/>
  <c r="H26" i="55" s="1"/>
  <c r="E27" i="55"/>
  <c r="H27" i="55" s="1"/>
  <c r="E28" i="55"/>
  <c r="H28" i="55" s="1"/>
  <c r="E29" i="55"/>
  <c r="H29" i="55" s="1"/>
  <c r="J29" i="55" s="1"/>
  <c r="O27" i="75" s="1"/>
  <c r="E30" i="55"/>
  <c r="H30" i="55" s="1"/>
  <c r="J30" i="55" s="1"/>
  <c r="O28" i="75" s="1"/>
  <c r="E31" i="55"/>
  <c r="H31" i="55" s="1"/>
  <c r="E32" i="55"/>
  <c r="H32" i="55" s="1"/>
  <c r="I32" i="55" s="1"/>
  <c r="O30" i="88" s="1"/>
  <c r="E33" i="55"/>
  <c r="H33" i="55" s="1"/>
  <c r="I33" i="55" s="1"/>
  <c r="E34" i="55"/>
  <c r="H34" i="55" s="1"/>
  <c r="E35" i="55"/>
  <c r="H35" i="55" s="1"/>
  <c r="I35" i="55" s="1"/>
  <c r="O33" i="88" s="1"/>
  <c r="E36" i="55"/>
  <c r="H36" i="55" s="1"/>
  <c r="E37" i="55"/>
  <c r="E38" i="55"/>
  <c r="H38" i="55" s="1"/>
  <c r="I38" i="55" s="1"/>
  <c r="E39" i="55"/>
  <c r="H39" i="55" s="1"/>
  <c r="I39" i="55" s="1"/>
  <c r="O37" i="88" s="1"/>
  <c r="E40" i="55"/>
  <c r="H40" i="55" s="1"/>
  <c r="E41" i="55"/>
  <c r="H41" i="55" s="1"/>
  <c r="I41" i="55" s="1"/>
  <c r="O39" i="88" s="1"/>
  <c r="E42" i="55"/>
  <c r="H42" i="55" s="1"/>
  <c r="J42" i="55" s="1"/>
  <c r="O40" i="75" s="1"/>
  <c r="E43" i="55"/>
  <c r="H43" i="55" s="1"/>
  <c r="E44" i="55"/>
  <c r="H44" i="55" s="1"/>
  <c r="J44" i="55" s="1"/>
  <c r="O42" i="75" s="1"/>
  <c r="E45" i="55"/>
  <c r="H45" i="55" s="1"/>
  <c r="E46" i="55"/>
  <c r="H46" i="55" s="1"/>
  <c r="J46" i="55" s="1"/>
  <c r="O44" i="75" s="1"/>
  <c r="E47" i="55"/>
  <c r="H47" i="55" s="1"/>
  <c r="I47" i="55" s="1"/>
  <c r="O45" i="88" s="1"/>
  <c r="E48" i="55"/>
  <c r="H48" i="55" s="1"/>
  <c r="I48" i="55" s="1"/>
  <c r="O46" i="88" s="1"/>
  <c r="I9" i="84"/>
  <c r="H10" i="84"/>
  <c r="J10" i="84" s="1"/>
  <c r="H12" i="84"/>
  <c r="I12" i="84" s="1"/>
  <c r="H14" i="84"/>
  <c r="J14" i="84" s="1"/>
  <c r="J15" i="84"/>
  <c r="I22" i="84"/>
  <c r="H23" i="84"/>
  <c r="I23" i="84" s="1"/>
  <c r="H27" i="84"/>
  <c r="I27" i="84" s="1"/>
  <c r="H35" i="84"/>
  <c r="I35" i="84" s="1"/>
  <c r="J36" i="84"/>
  <c r="H46" i="84"/>
  <c r="I46" i="84" s="1"/>
  <c r="H48" i="84"/>
  <c r="J48" i="84" s="1"/>
  <c r="E17" i="86"/>
  <c r="H17" i="86" s="1"/>
  <c r="I17" i="86" s="1"/>
  <c r="L15" i="88" s="1"/>
  <c r="E18" i="86"/>
  <c r="H18" i="86" s="1"/>
  <c r="J18" i="86" s="1"/>
  <c r="L16" i="75" s="1"/>
  <c r="E19" i="86"/>
  <c r="H19" i="86" s="1"/>
  <c r="I19" i="86" s="1"/>
  <c r="L17" i="88" s="1"/>
  <c r="E20" i="86"/>
  <c r="H20" i="86" s="1"/>
  <c r="E21" i="86"/>
  <c r="H21" i="86" s="1"/>
  <c r="J21" i="86" s="1"/>
  <c r="L19" i="75" s="1"/>
  <c r="E22" i="86"/>
  <c r="H22" i="86" s="1"/>
  <c r="E23" i="86"/>
  <c r="H23" i="86" s="1"/>
  <c r="I23" i="86" s="1"/>
  <c r="L21" i="88" s="1"/>
  <c r="E24" i="86"/>
  <c r="H24" i="86" s="1"/>
  <c r="E25" i="86"/>
  <c r="H25" i="86" s="1"/>
  <c r="E26" i="86"/>
  <c r="H26" i="86" s="1"/>
  <c r="E27" i="86"/>
  <c r="H27" i="86" s="1"/>
  <c r="E28" i="86"/>
  <c r="H28" i="86" s="1"/>
  <c r="J28" i="86" s="1"/>
  <c r="L26" i="75" s="1"/>
  <c r="E29" i="86"/>
  <c r="H29" i="86"/>
  <c r="I29" i="86" s="1"/>
  <c r="L27" i="88" s="1"/>
  <c r="E30" i="86"/>
  <c r="H30" i="86" s="1"/>
  <c r="E31" i="86"/>
  <c r="H31" i="86" s="1"/>
  <c r="J31" i="86" s="1"/>
  <c r="L29" i="75" s="1"/>
  <c r="E32" i="86"/>
  <c r="H32" i="86" s="1"/>
  <c r="I32" i="86" s="1"/>
  <c r="L30" i="88" s="1"/>
  <c r="E33" i="86"/>
  <c r="H33" i="86" s="1"/>
  <c r="E34" i="86"/>
  <c r="H34" i="86" s="1"/>
  <c r="E35" i="86"/>
  <c r="H35" i="86" s="1"/>
  <c r="J35" i="86" s="1"/>
  <c r="L33" i="75" s="1"/>
  <c r="E36" i="86"/>
  <c r="H36" i="86" s="1"/>
  <c r="J36" i="86" s="1"/>
  <c r="L34" i="75" s="1"/>
  <c r="E37" i="86"/>
  <c r="H37" i="86" s="1"/>
  <c r="E38" i="86"/>
  <c r="H38" i="86" s="1"/>
  <c r="J38" i="86" s="1"/>
  <c r="L36" i="75" s="1"/>
  <c r="E39" i="86"/>
  <c r="H39" i="86"/>
  <c r="I39" i="86" s="1"/>
  <c r="L37" i="88" s="1"/>
  <c r="E40" i="86"/>
  <c r="H40" i="86" s="1"/>
  <c r="J40" i="86" s="1"/>
  <c r="L38" i="75" s="1"/>
  <c r="E41" i="86"/>
  <c r="H41" i="86" s="1"/>
  <c r="E42" i="86"/>
  <c r="H42" i="86" s="1"/>
  <c r="E43" i="86"/>
  <c r="H43" i="86" s="1"/>
  <c r="E44" i="86"/>
  <c r="H44" i="86" s="1"/>
  <c r="I44" i="86" s="1"/>
  <c r="L42" i="88" s="1"/>
  <c r="E45" i="86"/>
  <c r="H45" i="86" s="1"/>
  <c r="J45" i="86" s="1"/>
  <c r="L43" i="75" s="1"/>
  <c r="E46" i="86"/>
  <c r="H46" i="86" s="1"/>
  <c r="E47" i="86"/>
  <c r="H47" i="86"/>
  <c r="J47" i="86" s="1"/>
  <c r="L45" i="75" s="1"/>
  <c r="E48" i="86"/>
  <c r="H48" i="86" s="1"/>
  <c r="I48" i="86" s="1"/>
  <c r="L46" i="88" s="1"/>
  <c r="E7" i="49"/>
  <c r="H7" i="49" s="1"/>
  <c r="E8" i="49"/>
  <c r="H8" i="49" s="1"/>
  <c r="E9" i="49"/>
  <c r="H9" i="49" s="1"/>
  <c r="J9" i="49" s="1"/>
  <c r="K7" i="75" s="1"/>
  <c r="E10" i="49"/>
  <c r="H10" i="49" s="1"/>
  <c r="E11" i="49"/>
  <c r="H11" i="49" s="1"/>
  <c r="E12" i="49"/>
  <c r="H12" i="49" s="1"/>
  <c r="E13" i="49"/>
  <c r="H13" i="49" s="1"/>
  <c r="I13" i="49" s="1"/>
  <c r="K11" i="88" s="1"/>
  <c r="E14" i="49"/>
  <c r="H14" i="49" s="1"/>
  <c r="J14" i="49" s="1"/>
  <c r="K12" i="75" s="1"/>
  <c r="E15" i="49"/>
  <c r="H15" i="49" s="1"/>
  <c r="I15" i="49" s="1"/>
  <c r="K13" i="88" s="1"/>
  <c r="E16" i="49"/>
  <c r="H16" i="49" s="1"/>
  <c r="E17" i="49"/>
  <c r="H17" i="49" s="1"/>
  <c r="J17" i="49" s="1"/>
  <c r="K15" i="75" s="1"/>
  <c r="E18" i="49"/>
  <c r="H18" i="49" s="1"/>
  <c r="I18" i="49" s="1"/>
  <c r="K16" i="88" s="1"/>
  <c r="E19" i="49"/>
  <c r="H19" i="49" s="1"/>
  <c r="E20" i="49"/>
  <c r="H20" i="49" s="1"/>
  <c r="J20" i="49" s="1"/>
  <c r="K18" i="75" s="1"/>
  <c r="E21" i="49"/>
  <c r="H21" i="49" s="1"/>
  <c r="J21" i="49" s="1"/>
  <c r="K19" i="75" s="1"/>
  <c r="E22" i="49"/>
  <c r="H22" i="49" s="1"/>
  <c r="J22" i="49" s="1"/>
  <c r="K20" i="75" s="1"/>
  <c r="E23" i="49"/>
  <c r="H23" i="49" s="1"/>
  <c r="J23" i="49" s="1"/>
  <c r="K21" i="75" s="1"/>
  <c r="E24" i="49"/>
  <c r="H24" i="49" s="1"/>
  <c r="J24" i="49" s="1"/>
  <c r="K22" i="75" s="1"/>
  <c r="E25" i="49"/>
  <c r="H25" i="49" s="1"/>
  <c r="J25" i="49" s="1"/>
  <c r="K23" i="75" s="1"/>
  <c r="E26" i="49"/>
  <c r="H26" i="49" s="1"/>
  <c r="I26" i="49" s="1"/>
  <c r="K24" i="88" s="1"/>
  <c r="E27" i="49"/>
  <c r="H27" i="49" s="1"/>
  <c r="J27" i="49" s="1"/>
  <c r="K25" i="75" s="1"/>
  <c r="E28" i="49"/>
  <c r="H28" i="49" s="1"/>
  <c r="I28" i="49" s="1"/>
  <c r="K26" i="88" s="1"/>
  <c r="E29" i="49"/>
  <c r="H29" i="49" s="1"/>
  <c r="E30" i="49"/>
  <c r="H30" i="49" s="1"/>
  <c r="J30" i="49" s="1"/>
  <c r="K28" i="75" s="1"/>
  <c r="E31" i="49"/>
  <c r="H31" i="49" s="1"/>
  <c r="E32" i="49"/>
  <c r="H32" i="49" s="1"/>
  <c r="E33" i="49"/>
  <c r="H33" i="49" s="1"/>
  <c r="E34" i="49"/>
  <c r="H34" i="49" s="1"/>
  <c r="E35" i="49"/>
  <c r="H35" i="49" s="1"/>
  <c r="E36" i="49"/>
  <c r="H36" i="49" s="1"/>
  <c r="E37" i="49"/>
  <c r="H37" i="49" s="1"/>
  <c r="E38" i="49"/>
  <c r="H38" i="49" s="1"/>
  <c r="J38" i="49" s="1"/>
  <c r="K36" i="75" s="1"/>
  <c r="E39" i="49"/>
  <c r="H39" i="49" s="1"/>
  <c r="E40" i="49"/>
  <c r="H40" i="49" s="1"/>
  <c r="J40" i="49" s="1"/>
  <c r="K38" i="75" s="1"/>
  <c r="E41" i="49"/>
  <c r="H41" i="49" s="1"/>
  <c r="I41" i="49" s="1"/>
  <c r="K39" i="88" s="1"/>
  <c r="E42" i="49"/>
  <c r="H42" i="49" s="1"/>
  <c r="J42" i="49" s="1"/>
  <c r="K40" i="75" s="1"/>
  <c r="E43" i="49"/>
  <c r="H43" i="49" s="1"/>
  <c r="J43" i="49" s="1"/>
  <c r="K41" i="75" s="1"/>
  <c r="E44" i="49"/>
  <c r="H44" i="49" s="1"/>
  <c r="E45" i="49"/>
  <c r="H45" i="49" s="1"/>
  <c r="I45" i="49" s="1"/>
  <c r="K43" i="88" s="1"/>
  <c r="E46" i="49"/>
  <c r="H46" i="49" s="1"/>
  <c r="I46" i="49" s="1"/>
  <c r="K44" i="88" s="1"/>
  <c r="E47" i="49"/>
  <c r="H47" i="49" s="1"/>
  <c r="I47" i="49" s="1"/>
  <c r="K45" i="88" s="1"/>
  <c r="E48" i="49"/>
  <c r="H48" i="49" s="1"/>
  <c r="I48" i="49" s="1"/>
  <c r="K46" i="88" s="1"/>
  <c r="E7" i="48"/>
  <c r="H7" i="48" s="1"/>
  <c r="J7" i="48" s="1"/>
  <c r="J5" i="75" s="1"/>
  <c r="E8" i="48"/>
  <c r="H8" i="48" s="1"/>
  <c r="E9" i="48"/>
  <c r="H9" i="48" s="1"/>
  <c r="E10" i="48"/>
  <c r="H10" i="48" s="1"/>
  <c r="J10" i="48" s="1"/>
  <c r="J8" i="75" s="1"/>
  <c r="E11" i="48"/>
  <c r="H11" i="48" s="1"/>
  <c r="J11" i="48" s="1"/>
  <c r="J9" i="75" s="1"/>
  <c r="E12" i="48"/>
  <c r="H12" i="48" s="1"/>
  <c r="I12" i="48" s="1"/>
  <c r="J10" i="88" s="1"/>
  <c r="E13" i="48"/>
  <c r="H13" i="48" s="1"/>
  <c r="J13" i="48" s="1"/>
  <c r="J11" i="75" s="1"/>
  <c r="E14" i="48"/>
  <c r="H14" i="48" s="1"/>
  <c r="J14" i="48" s="1"/>
  <c r="J12" i="75" s="1"/>
  <c r="E15" i="48"/>
  <c r="H15" i="48" s="1"/>
  <c r="E16" i="48"/>
  <c r="H16" i="48" s="1"/>
  <c r="I16" i="48" s="1"/>
  <c r="J14" i="88" s="1"/>
  <c r="E17" i="48"/>
  <c r="H17" i="48" s="1"/>
  <c r="E18" i="48"/>
  <c r="H18" i="48" s="1"/>
  <c r="I18" i="48" s="1"/>
  <c r="J16" i="88" s="1"/>
  <c r="E19" i="48"/>
  <c r="H19" i="48" s="1"/>
  <c r="E20" i="48"/>
  <c r="H20" i="48" s="1"/>
  <c r="E21" i="48"/>
  <c r="H21" i="48" s="1"/>
  <c r="E22" i="48"/>
  <c r="H22" i="48" s="1"/>
  <c r="I22" i="48" s="1"/>
  <c r="J20" i="88" s="1"/>
  <c r="E23" i="48"/>
  <c r="H23" i="48" s="1"/>
  <c r="E24" i="48"/>
  <c r="H24" i="48" s="1"/>
  <c r="I24" i="48" s="1"/>
  <c r="J22" i="88" s="1"/>
  <c r="E25" i="48"/>
  <c r="H25" i="48" s="1"/>
  <c r="E26" i="48"/>
  <c r="H26" i="48" s="1"/>
  <c r="J26" i="48" s="1"/>
  <c r="J24" i="75" s="1"/>
  <c r="E27" i="48"/>
  <c r="H27" i="48" s="1"/>
  <c r="I27" i="48" s="1"/>
  <c r="J25" i="88" s="1"/>
  <c r="E28" i="48"/>
  <c r="H28" i="48" s="1"/>
  <c r="E29" i="48"/>
  <c r="H29" i="48" s="1"/>
  <c r="J29" i="48" s="1"/>
  <c r="J27" i="75" s="1"/>
  <c r="E30" i="48"/>
  <c r="H30" i="48" s="1"/>
  <c r="J30" i="48" s="1"/>
  <c r="J28" i="75" s="1"/>
  <c r="E31" i="48"/>
  <c r="H31" i="48" s="1"/>
  <c r="I31" i="48" s="1"/>
  <c r="J29" i="88" s="1"/>
  <c r="E32" i="48"/>
  <c r="H32" i="48" s="1"/>
  <c r="I32" i="48" s="1"/>
  <c r="J30" i="88" s="1"/>
  <c r="E33" i="48"/>
  <c r="H33" i="48" s="1"/>
  <c r="E34" i="48"/>
  <c r="H34" i="48" s="1"/>
  <c r="E35" i="48"/>
  <c r="H35" i="48" s="1"/>
  <c r="I35" i="48" s="1"/>
  <c r="J33" i="88" s="1"/>
  <c r="E36" i="48"/>
  <c r="H36" i="48" s="1"/>
  <c r="J36" i="48" s="1"/>
  <c r="J34" i="75" s="1"/>
  <c r="E37" i="48"/>
  <c r="H37" i="48" s="1"/>
  <c r="E38" i="48"/>
  <c r="H38" i="48" s="1"/>
  <c r="I38" i="48" s="1"/>
  <c r="J36" i="88" s="1"/>
  <c r="E39" i="48"/>
  <c r="H39" i="48" s="1"/>
  <c r="E40" i="48"/>
  <c r="H40" i="48" s="1"/>
  <c r="J40" i="48" s="1"/>
  <c r="J38" i="75" s="1"/>
  <c r="E41" i="48"/>
  <c r="H41" i="48" s="1"/>
  <c r="J41" i="48" s="1"/>
  <c r="J39" i="75" s="1"/>
  <c r="E42" i="48"/>
  <c r="H42" i="48" s="1"/>
  <c r="I42" i="48" s="1"/>
  <c r="J40" i="88" s="1"/>
  <c r="E43" i="48"/>
  <c r="H43" i="48" s="1"/>
  <c r="E44" i="48"/>
  <c r="H44" i="48" s="1"/>
  <c r="J44" i="48" s="1"/>
  <c r="J42" i="75" s="1"/>
  <c r="E45" i="48"/>
  <c r="H45" i="48" s="1"/>
  <c r="E46" i="48"/>
  <c r="H46" i="48" s="1"/>
  <c r="I46" i="48" s="1"/>
  <c r="J44" i="88" s="1"/>
  <c r="E47" i="48"/>
  <c r="H47" i="48" s="1"/>
  <c r="E48" i="48"/>
  <c r="H48" i="48" s="1"/>
  <c r="J48" i="48" s="1"/>
  <c r="J46" i="75" s="1"/>
  <c r="E7" i="47"/>
  <c r="H7" i="47" s="1"/>
  <c r="E8" i="47"/>
  <c r="H8" i="47" s="1"/>
  <c r="J8" i="47" s="1"/>
  <c r="I6" i="75" s="1"/>
  <c r="E9" i="47"/>
  <c r="H9" i="47" s="1"/>
  <c r="I9" i="47" s="1"/>
  <c r="I7" i="88" s="1"/>
  <c r="E10" i="47"/>
  <c r="H10" i="47" s="1"/>
  <c r="I10" i="47" s="1"/>
  <c r="I8" i="88" s="1"/>
  <c r="E11" i="47"/>
  <c r="H11" i="47" s="1"/>
  <c r="E12" i="47"/>
  <c r="H12" i="47" s="1"/>
  <c r="E13" i="47"/>
  <c r="H13" i="47" s="1"/>
  <c r="J13" i="47" s="1"/>
  <c r="I11" i="75" s="1"/>
  <c r="E14" i="47"/>
  <c r="H14" i="47" s="1"/>
  <c r="E15" i="47"/>
  <c r="H15" i="47" s="1"/>
  <c r="J15" i="47" s="1"/>
  <c r="I13" i="75" s="1"/>
  <c r="E16" i="47"/>
  <c r="H16" i="47" s="1"/>
  <c r="E17" i="47"/>
  <c r="H17" i="47" s="1"/>
  <c r="I17" i="47" s="1"/>
  <c r="I15" i="88" s="1"/>
  <c r="E18" i="47"/>
  <c r="H18" i="47" s="1"/>
  <c r="E19" i="47"/>
  <c r="H19" i="47" s="1"/>
  <c r="J19" i="47" s="1"/>
  <c r="I17" i="75" s="1"/>
  <c r="E20" i="47"/>
  <c r="H20" i="47" s="1"/>
  <c r="I20" i="47" s="1"/>
  <c r="I18" i="88" s="1"/>
  <c r="E21" i="47"/>
  <c r="H21" i="47" s="1"/>
  <c r="I21" i="47" s="1"/>
  <c r="I19" i="88" s="1"/>
  <c r="E22" i="47"/>
  <c r="H22" i="47" s="1"/>
  <c r="J22" i="47" s="1"/>
  <c r="I20" i="75" s="1"/>
  <c r="E23" i="47"/>
  <c r="E24" i="47"/>
  <c r="H24" i="47" s="1"/>
  <c r="E25" i="47"/>
  <c r="H25" i="47" s="1"/>
  <c r="E26" i="47"/>
  <c r="H26" i="47" s="1"/>
  <c r="J26" i="47" s="1"/>
  <c r="I24" i="75" s="1"/>
  <c r="E27" i="47"/>
  <c r="H27" i="47" s="1"/>
  <c r="I27" i="47" s="1"/>
  <c r="I25" i="88" s="1"/>
  <c r="E28" i="47"/>
  <c r="H28" i="47" s="1"/>
  <c r="E29" i="47"/>
  <c r="H29" i="47" s="1"/>
  <c r="E30" i="47"/>
  <c r="H30" i="47" s="1"/>
  <c r="J30" i="47" s="1"/>
  <c r="I28" i="75" s="1"/>
  <c r="E31" i="47"/>
  <c r="H31" i="47" s="1"/>
  <c r="J31" i="47" s="1"/>
  <c r="I29" i="75" s="1"/>
  <c r="E32" i="47"/>
  <c r="H32" i="47" s="1"/>
  <c r="I32" i="47" s="1"/>
  <c r="I30" i="88" s="1"/>
  <c r="E33" i="47"/>
  <c r="H33" i="47" s="1"/>
  <c r="I33" i="47" s="1"/>
  <c r="I31" i="88" s="1"/>
  <c r="E34" i="47"/>
  <c r="H34" i="47" s="1"/>
  <c r="E35" i="47"/>
  <c r="H35" i="47" s="1"/>
  <c r="I35" i="47" s="1"/>
  <c r="E36" i="47"/>
  <c r="H36" i="47" s="1"/>
  <c r="J36" i="47" s="1"/>
  <c r="I34" i="75" s="1"/>
  <c r="E37" i="47"/>
  <c r="H37" i="47" s="1"/>
  <c r="I37" i="47" s="1"/>
  <c r="I35" i="88" s="1"/>
  <c r="E38" i="47"/>
  <c r="H38" i="47" s="1"/>
  <c r="E39" i="47"/>
  <c r="H39" i="47" s="1"/>
  <c r="E40" i="47"/>
  <c r="H40" i="47" s="1"/>
  <c r="I40" i="47" s="1"/>
  <c r="I38" i="88" s="1"/>
  <c r="E41" i="47"/>
  <c r="H41" i="47" s="1"/>
  <c r="E42" i="47"/>
  <c r="H42" i="47" s="1"/>
  <c r="J42" i="47" s="1"/>
  <c r="I40" i="75" s="1"/>
  <c r="E43" i="47"/>
  <c r="H43" i="47" s="1"/>
  <c r="E44" i="47"/>
  <c r="H44" i="47" s="1"/>
  <c r="I44" i="47" s="1"/>
  <c r="I42" i="88" s="1"/>
  <c r="E45" i="47"/>
  <c r="H45" i="47" s="1"/>
  <c r="E46" i="47"/>
  <c r="H46" i="47" s="1"/>
  <c r="E47" i="47"/>
  <c r="H47" i="47" s="1"/>
  <c r="E48" i="47"/>
  <c r="H48" i="47" s="1"/>
  <c r="I48" i="47" s="1"/>
  <c r="I46" i="88" s="1"/>
  <c r="E7" i="46"/>
  <c r="H7" i="46" s="1"/>
  <c r="E8" i="46"/>
  <c r="H8" i="46" s="1"/>
  <c r="E9" i="46"/>
  <c r="E10" i="46"/>
  <c r="H10" i="46" s="1"/>
  <c r="I10" i="46" s="1"/>
  <c r="E11" i="46"/>
  <c r="H11" i="46" s="1"/>
  <c r="I11" i="46" s="1"/>
  <c r="E12" i="46"/>
  <c r="E13" i="46"/>
  <c r="H13" i="46" s="1"/>
  <c r="E14" i="46"/>
  <c r="H14" i="46" s="1"/>
  <c r="E15" i="46"/>
  <c r="E16" i="46"/>
  <c r="H16" i="46"/>
  <c r="I16" i="46" s="1"/>
  <c r="H14" i="88" s="1"/>
  <c r="E17" i="46"/>
  <c r="H17" i="46" s="1"/>
  <c r="I17" i="46" s="1"/>
  <c r="H15" i="88" s="1"/>
  <c r="E18" i="46"/>
  <c r="H18" i="46" s="1"/>
  <c r="I18" i="46" s="1"/>
  <c r="H16" i="88" s="1"/>
  <c r="E19" i="46"/>
  <c r="H19" i="46" s="1"/>
  <c r="E20" i="46"/>
  <c r="H20" i="46" s="1"/>
  <c r="E21" i="46"/>
  <c r="H21" i="46" s="1"/>
  <c r="E22" i="46"/>
  <c r="H22" i="46" s="1"/>
  <c r="J22" i="46" s="1"/>
  <c r="H20" i="75" s="1"/>
  <c r="E23" i="46"/>
  <c r="E24" i="46"/>
  <c r="H24" i="46" s="1"/>
  <c r="J24" i="46" s="1"/>
  <c r="H22" i="75" s="1"/>
  <c r="E25" i="46"/>
  <c r="H25" i="46" s="1"/>
  <c r="J25" i="46" s="1"/>
  <c r="H23" i="75" s="1"/>
  <c r="E26" i="46"/>
  <c r="H26" i="46" s="1"/>
  <c r="I26" i="46" s="1"/>
  <c r="H24" i="88" s="1"/>
  <c r="E27" i="46"/>
  <c r="H27" i="46" s="1"/>
  <c r="I27" i="46" s="1"/>
  <c r="H25" i="88" s="1"/>
  <c r="E28" i="46"/>
  <c r="H28" i="46" s="1"/>
  <c r="J28" i="46" s="1"/>
  <c r="H26" i="75" s="1"/>
  <c r="E29" i="46"/>
  <c r="H29" i="46" s="1"/>
  <c r="E30" i="46"/>
  <c r="H30" i="46" s="1"/>
  <c r="J30" i="46" s="1"/>
  <c r="H28" i="75" s="1"/>
  <c r="E31" i="46"/>
  <c r="E32" i="46"/>
  <c r="H32" i="46" s="1"/>
  <c r="J32" i="46" s="1"/>
  <c r="H30" i="75" s="1"/>
  <c r="E33" i="46"/>
  <c r="H33" i="46" s="1"/>
  <c r="I33" i="46" s="1"/>
  <c r="H31" i="88" s="1"/>
  <c r="E34" i="46"/>
  <c r="H34" i="46" s="1"/>
  <c r="J34" i="46" s="1"/>
  <c r="H32" i="75" s="1"/>
  <c r="E35" i="46"/>
  <c r="H35" i="46" s="1"/>
  <c r="E36" i="46"/>
  <c r="H36" i="46" s="1"/>
  <c r="I36" i="46" s="1"/>
  <c r="H34" i="88" s="1"/>
  <c r="E37" i="46"/>
  <c r="H37" i="46" s="1"/>
  <c r="E38" i="46"/>
  <c r="H38" i="46" s="1"/>
  <c r="J38" i="46" s="1"/>
  <c r="H36" i="75" s="1"/>
  <c r="E39" i="46"/>
  <c r="H39" i="46" s="1"/>
  <c r="E40" i="46"/>
  <c r="H40" i="46" s="1"/>
  <c r="E41" i="46"/>
  <c r="H41" i="46" s="1"/>
  <c r="J41" i="46" s="1"/>
  <c r="H39" i="75" s="1"/>
  <c r="E42" i="46"/>
  <c r="H42" i="46" s="1"/>
  <c r="I42" i="46" s="1"/>
  <c r="H40" i="88" s="1"/>
  <c r="E43" i="46"/>
  <c r="H43" i="46" s="1"/>
  <c r="E44" i="46"/>
  <c r="H44" i="46" s="1"/>
  <c r="J44" i="46" s="1"/>
  <c r="H42" i="75" s="1"/>
  <c r="E45" i="46"/>
  <c r="E46" i="46"/>
  <c r="E47" i="46"/>
  <c r="H47" i="46" s="1"/>
  <c r="I47" i="46" s="1"/>
  <c r="H45" i="88" s="1"/>
  <c r="E48" i="46"/>
  <c r="H48" i="46" s="1"/>
  <c r="I48" i="46" s="1"/>
  <c r="H46" i="88" s="1"/>
  <c r="E49" i="46"/>
  <c r="H49" i="46" s="1"/>
  <c r="E7" i="1"/>
  <c r="H7" i="1" s="1"/>
  <c r="E8" i="1"/>
  <c r="H8" i="1" s="1"/>
  <c r="E9" i="1"/>
  <c r="H9" i="1" s="1"/>
  <c r="E10" i="1"/>
  <c r="H10" i="1" s="1"/>
  <c r="I10" i="1" s="1"/>
  <c r="C8" i="88" s="1"/>
  <c r="E11" i="1"/>
  <c r="H11" i="1" s="1"/>
  <c r="E12" i="1"/>
  <c r="H12" i="1" s="1"/>
  <c r="I12" i="1" s="1"/>
  <c r="E13" i="1"/>
  <c r="H13" i="1" s="1"/>
  <c r="E14" i="1"/>
  <c r="H14" i="1" s="1"/>
  <c r="E15" i="1"/>
  <c r="H15" i="1" s="1"/>
  <c r="J15" i="1" s="1"/>
  <c r="C13" i="75" s="1"/>
  <c r="E16" i="1"/>
  <c r="H16" i="1" s="1"/>
  <c r="I16" i="1" s="1"/>
  <c r="C14" i="88" s="1"/>
  <c r="E17" i="1"/>
  <c r="H17" i="1" s="1"/>
  <c r="I17" i="1" s="1"/>
  <c r="C15" i="88" s="1"/>
  <c r="E18" i="1"/>
  <c r="H18" i="1" s="1"/>
  <c r="J18" i="1" s="1"/>
  <c r="C16" i="75" s="1"/>
  <c r="E19" i="1"/>
  <c r="H19" i="1" s="1"/>
  <c r="J19" i="1" s="1"/>
  <c r="C17" i="75" s="1"/>
  <c r="E20" i="1"/>
  <c r="H20" i="1" s="1"/>
  <c r="I20" i="1" s="1"/>
  <c r="E21" i="1"/>
  <c r="H21" i="1" s="1"/>
  <c r="J21" i="1" s="1"/>
  <c r="C19" i="75" s="1"/>
  <c r="E22" i="1"/>
  <c r="H22" i="1" s="1"/>
  <c r="E23" i="1"/>
  <c r="H23" i="1" s="1"/>
  <c r="E24" i="1"/>
  <c r="H24" i="1" s="1"/>
  <c r="E25" i="1"/>
  <c r="H25" i="1" s="1"/>
  <c r="J25" i="1" s="1"/>
  <c r="C23" i="75" s="1"/>
  <c r="E26" i="1"/>
  <c r="H26" i="1" s="1"/>
  <c r="I26" i="1" s="1"/>
  <c r="C24" i="88" s="1"/>
  <c r="E27" i="1"/>
  <c r="H27" i="1" s="1"/>
  <c r="E28" i="1"/>
  <c r="H28" i="1" s="1"/>
  <c r="J28" i="1" s="1"/>
  <c r="C26" i="75" s="1"/>
  <c r="E29" i="1"/>
  <c r="H29" i="1" s="1"/>
  <c r="J29" i="1" s="1"/>
  <c r="C27" i="75" s="1"/>
  <c r="E30" i="1"/>
  <c r="H30" i="1" s="1"/>
  <c r="E31" i="1"/>
  <c r="H31" i="1" s="1"/>
  <c r="E32" i="1"/>
  <c r="H32" i="1" s="1"/>
  <c r="I32" i="1" s="1"/>
  <c r="E33" i="1"/>
  <c r="H33" i="1" s="1"/>
  <c r="I33" i="1" s="1"/>
  <c r="C31" i="88" s="1"/>
  <c r="E34" i="1"/>
  <c r="H34" i="1" s="1"/>
  <c r="E35" i="1"/>
  <c r="E36" i="1"/>
  <c r="H36" i="1" s="1"/>
  <c r="I36" i="1" s="1"/>
  <c r="C34" i="88" s="1"/>
  <c r="E37" i="1"/>
  <c r="H37" i="1" s="1"/>
  <c r="I37" i="1" s="1"/>
  <c r="C35" i="88" s="1"/>
  <c r="E38" i="1"/>
  <c r="H38" i="1" s="1"/>
  <c r="I38" i="1" s="1"/>
  <c r="C36" i="88" s="1"/>
  <c r="E39" i="1"/>
  <c r="H39" i="1" s="1"/>
  <c r="E40" i="1"/>
  <c r="H40" i="1" s="1"/>
  <c r="E41" i="1"/>
  <c r="H41" i="1" s="1"/>
  <c r="J41" i="1" s="1"/>
  <c r="C39" i="75" s="1"/>
  <c r="E42" i="1"/>
  <c r="H42" i="1" s="1"/>
  <c r="I42" i="1" s="1"/>
  <c r="C40" i="88" s="1"/>
  <c r="E43" i="1"/>
  <c r="H43" i="1" s="1"/>
  <c r="I43" i="1" s="1"/>
  <c r="C41" i="88" s="1"/>
  <c r="E44" i="1"/>
  <c r="H44" i="1" s="1"/>
  <c r="J44" i="1" s="1"/>
  <c r="C42" i="75" s="1"/>
  <c r="E45" i="1"/>
  <c r="H45" i="1" s="1"/>
  <c r="I45" i="1" s="1"/>
  <c r="C43" i="88" s="1"/>
  <c r="E46" i="1"/>
  <c r="H46" i="1" s="1"/>
  <c r="E47" i="1"/>
  <c r="H47" i="1" s="1"/>
  <c r="J47" i="1" s="1"/>
  <c r="C45" i="75" s="1"/>
  <c r="E48" i="1"/>
  <c r="H48" i="1" s="1"/>
  <c r="H7" i="40"/>
  <c r="H8" i="40"/>
  <c r="H9" i="40"/>
  <c r="J9" i="40" s="1"/>
  <c r="B7" i="75" s="1"/>
  <c r="H10" i="40"/>
  <c r="H11" i="40"/>
  <c r="E12" i="40"/>
  <c r="H12" i="40" s="1"/>
  <c r="E13" i="40"/>
  <c r="H13" i="40" s="1"/>
  <c r="J13" i="40" s="1"/>
  <c r="B11" i="75" s="1"/>
  <c r="E14" i="40"/>
  <c r="H14" i="40" s="1"/>
  <c r="E15" i="40"/>
  <c r="H15" i="40" s="1"/>
  <c r="E16" i="40"/>
  <c r="H16" i="40" s="1"/>
  <c r="J16" i="40" s="1"/>
  <c r="B14" i="75" s="1"/>
  <c r="E17" i="40"/>
  <c r="H17" i="40" s="1"/>
  <c r="E18" i="40"/>
  <c r="H18" i="40" s="1"/>
  <c r="I18" i="40" s="1"/>
  <c r="B16" i="88" s="1"/>
  <c r="E19" i="40"/>
  <c r="H19" i="40" s="1"/>
  <c r="E20" i="40"/>
  <c r="H20" i="40" s="1"/>
  <c r="E21" i="40"/>
  <c r="H21" i="40" s="1"/>
  <c r="E22" i="40"/>
  <c r="H22" i="40" s="1"/>
  <c r="E23" i="40"/>
  <c r="H23" i="40" s="1"/>
  <c r="E24" i="40"/>
  <c r="H24" i="40" s="1"/>
  <c r="E25" i="40"/>
  <c r="H25" i="40" s="1"/>
  <c r="E26" i="40"/>
  <c r="H26" i="40" s="1"/>
  <c r="I26" i="40" s="1"/>
  <c r="B24" i="88" s="1"/>
  <c r="E27" i="40"/>
  <c r="H27" i="40" s="1"/>
  <c r="E28" i="40"/>
  <c r="H28" i="40" s="1"/>
  <c r="I28" i="40" s="1"/>
  <c r="B26" i="88" s="1"/>
  <c r="E29" i="40"/>
  <c r="H29" i="40" s="1"/>
  <c r="J29" i="40" s="1"/>
  <c r="B27" i="75" s="1"/>
  <c r="E30" i="40"/>
  <c r="H30" i="40" s="1"/>
  <c r="E31" i="40"/>
  <c r="H31" i="40" s="1"/>
  <c r="E32" i="40"/>
  <c r="H32" i="40" s="1"/>
  <c r="E33" i="40"/>
  <c r="H33" i="40" s="1"/>
  <c r="I33" i="40" s="1"/>
  <c r="B31" i="88" s="1"/>
  <c r="E34" i="40"/>
  <c r="H34" i="40" s="1"/>
  <c r="J34" i="40" s="1"/>
  <c r="B32" i="75" s="1"/>
  <c r="E35" i="40"/>
  <c r="E36" i="40"/>
  <c r="H36" i="40" s="1"/>
  <c r="E37" i="40"/>
  <c r="H37" i="40" s="1"/>
  <c r="I37" i="40" s="1"/>
  <c r="B35" i="88" s="1"/>
  <c r="E38" i="40"/>
  <c r="H38" i="40" s="1"/>
  <c r="E39" i="40"/>
  <c r="H39" i="40" s="1"/>
  <c r="I39" i="40" s="1"/>
  <c r="B37" i="88" s="1"/>
  <c r="E40" i="40"/>
  <c r="H40" i="40" s="1"/>
  <c r="E41" i="40"/>
  <c r="H41" i="40" s="1"/>
  <c r="J41" i="40" s="1"/>
  <c r="B39" i="75" s="1"/>
  <c r="E42" i="40"/>
  <c r="H42" i="40" s="1"/>
  <c r="E43" i="40"/>
  <c r="E44" i="40"/>
  <c r="E45" i="40"/>
  <c r="H45" i="40" s="1"/>
  <c r="E46" i="40"/>
  <c r="H46" i="40" s="1"/>
  <c r="E47" i="40"/>
  <c r="H47" i="40" s="1"/>
  <c r="I47" i="40" s="1"/>
  <c r="B45" i="88" s="1"/>
  <c r="E48" i="40"/>
  <c r="H48" i="40" s="1"/>
  <c r="E7" i="42"/>
  <c r="H7" i="42" s="1"/>
  <c r="E8" i="42"/>
  <c r="H8" i="42" s="1"/>
  <c r="E9" i="42"/>
  <c r="H9" i="42" s="1"/>
  <c r="I9" i="42" s="1"/>
  <c r="E7" i="88" s="1"/>
  <c r="E10" i="42"/>
  <c r="H10" i="42" s="1"/>
  <c r="J10" i="42" s="1"/>
  <c r="E8" i="75" s="1"/>
  <c r="E11" i="42"/>
  <c r="H11" i="42" s="1"/>
  <c r="E12" i="42"/>
  <c r="H12" i="42"/>
  <c r="J12" i="42" s="1"/>
  <c r="E10" i="75" s="1"/>
  <c r="E13" i="42"/>
  <c r="H13" i="42" s="1"/>
  <c r="J13" i="42" s="1"/>
  <c r="E11" i="75" s="1"/>
  <c r="E14" i="42"/>
  <c r="H14" i="42" s="1"/>
  <c r="I14" i="42" s="1"/>
  <c r="E12" i="88" s="1"/>
  <c r="E15" i="42"/>
  <c r="E16" i="42"/>
  <c r="H16" i="42" s="1"/>
  <c r="I16" i="42" s="1"/>
  <c r="E14" i="88" s="1"/>
  <c r="E17" i="42"/>
  <c r="H17" i="42" s="1"/>
  <c r="E18" i="42"/>
  <c r="H18" i="42" s="1"/>
  <c r="E19" i="42"/>
  <c r="H19" i="42" s="1"/>
  <c r="E20" i="42"/>
  <c r="H20" i="42" s="1"/>
  <c r="E21" i="42"/>
  <c r="H21" i="42" s="1"/>
  <c r="J21" i="42" s="1"/>
  <c r="E19" i="75" s="1"/>
  <c r="E22" i="42"/>
  <c r="H22" i="42" s="1"/>
  <c r="E23" i="42"/>
  <c r="H23" i="42" s="1"/>
  <c r="I23" i="42" s="1"/>
  <c r="E21" i="88" s="1"/>
  <c r="E24" i="42"/>
  <c r="H24" i="42" s="1"/>
  <c r="I24" i="42" s="1"/>
  <c r="E22" i="88" s="1"/>
  <c r="E25" i="42"/>
  <c r="H25" i="42" s="1"/>
  <c r="I25" i="42" s="1"/>
  <c r="E23" i="88" s="1"/>
  <c r="E26" i="42"/>
  <c r="H26" i="42" s="1"/>
  <c r="I26" i="42" s="1"/>
  <c r="E24" i="88" s="1"/>
  <c r="E27" i="42"/>
  <c r="H27" i="42" s="1"/>
  <c r="E28" i="42"/>
  <c r="H28" i="42" s="1"/>
  <c r="E29" i="42"/>
  <c r="H29" i="42" s="1"/>
  <c r="E30" i="42"/>
  <c r="H30" i="42" s="1"/>
  <c r="E31" i="42"/>
  <c r="E32" i="42"/>
  <c r="H32" i="42" s="1"/>
  <c r="I32" i="42" s="1"/>
  <c r="E30" i="88" s="1"/>
  <c r="E33" i="42"/>
  <c r="H33" i="42" s="1"/>
  <c r="E34" i="42"/>
  <c r="H34" i="42" s="1"/>
  <c r="I34" i="42" s="1"/>
  <c r="E32" i="88" s="1"/>
  <c r="E35" i="42"/>
  <c r="H35" i="42" s="1"/>
  <c r="E36" i="42"/>
  <c r="H36" i="42" s="1"/>
  <c r="I36" i="42" s="1"/>
  <c r="E34" i="88" s="1"/>
  <c r="E37" i="42"/>
  <c r="H37" i="42" s="1"/>
  <c r="J37" i="42" s="1"/>
  <c r="E35" i="75" s="1"/>
  <c r="E38" i="42"/>
  <c r="H38" i="42" s="1"/>
  <c r="E39" i="42"/>
  <c r="H39" i="42" s="1"/>
  <c r="E40" i="42"/>
  <c r="H40" i="42" s="1"/>
  <c r="J40" i="42" s="1"/>
  <c r="E38" i="75" s="1"/>
  <c r="E41" i="42"/>
  <c r="H41" i="42" s="1"/>
  <c r="E42" i="42"/>
  <c r="H42" i="42" s="1"/>
  <c r="J42" i="42" s="1"/>
  <c r="E40" i="75" s="1"/>
  <c r="E43" i="42"/>
  <c r="H43" i="42" s="1"/>
  <c r="J43" i="42" s="1"/>
  <c r="E41" i="75" s="1"/>
  <c r="E44" i="42"/>
  <c r="H44" i="42" s="1"/>
  <c r="J44" i="42" s="1"/>
  <c r="E42" i="75" s="1"/>
  <c r="E45" i="42"/>
  <c r="H45" i="42" s="1"/>
  <c r="E46" i="42"/>
  <c r="H46" i="42" s="1"/>
  <c r="I46" i="42" s="1"/>
  <c r="E44" i="88" s="1"/>
  <c r="E47" i="42"/>
  <c r="H47" i="42" s="1"/>
  <c r="E48" i="42"/>
  <c r="H48" i="42" s="1"/>
  <c r="E7" i="41"/>
  <c r="H7" i="41" s="1"/>
  <c r="E8" i="41"/>
  <c r="H8" i="41" s="1"/>
  <c r="I8" i="41" s="1"/>
  <c r="D6" i="88" s="1"/>
  <c r="E9" i="41"/>
  <c r="H9" i="41" s="1"/>
  <c r="I9" i="41" s="1"/>
  <c r="D7" i="88" s="1"/>
  <c r="E10" i="41"/>
  <c r="H10" i="41" s="1"/>
  <c r="E11" i="41"/>
  <c r="H11" i="41" s="1"/>
  <c r="E12" i="41"/>
  <c r="H12" i="41" s="1"/>
  <c r="E13" i="41"/>
  <c r="H13" i="41" s="1"/>
  <c r="I13" i="41" s="1"/>
  <c r="D11" i="88" s="1"/>
  <c r="E14" i="41"/>
  <c r="H14" i="41" s="1"/>
  <c r="E15" i="41"/>
  <c r="H15" i="41" s="1"/>
  <c r="E16" i="41"/>
  <c r="H16" i="41" s="1"/>
  <c r="I16" i="41" s="1"/>
  <c r="D14" i="88" s="1"/>
  <c r="E17" i="41"/>
  <c r="H17" i="41" s="1"/>
  <c r="J17" i="41" s="1"/>
  <c r="D15" i="75" s="1"/>
  <c r="E18" i="41"/>
  <c r="H18" i="41" s="1"/>
  <c r="E19" i="41"/>
  <c r="H19" i="41" s="1"/>
  <c r="I19" i="41" s="1"/>
  <c r="D17" i="88" s="1"/>
  <c r="E20" i="41"/>
  <c r="H20" i="41" s="1"/>
  <c r="E21" i="41"/>
  <c r="H21" i="41" s="1"/>
  <c r="J21" i="41" s="1"/>
  <c r="D19" i="75" s="1"/>
  <c r="E22" i="41"/>
  <c r="H22" i="41" s="1"/>
  <c r="I22" i="41" s="1"/>
  <c r="D20" i="88" s="1"/>
  <c r="E23" i="41"/>
  <c r="H23" i="41" s="1"/>
  <c r="E24" i="41"/>
  <c r="H24" i="41" s="1"/>
  <c r="J24" i="41" s="1"/>
  <c r="D22" i="75" s="1"/>
  <c r="E25" i="41"/>
  <c r="H25" i="41" s="1"/>
  <c r="E26" i="41"/>
  <c r="H26" i="41" s="1"/>
  <c r="E27" i="41"/>
  <c r="H27" i="41" s="1"/>
  <c r="E28" i="41"/>
  <c r="H28" i="41" s="1"/>
  <c r="E29" i="41"/>
  <c r="H29" i="41" s="1"/>
  <c r="E30" i="41"/>
  <c r="H30" i="41" s="1"/>
  <c r="J30" i="41" s="1"/>
  <c r="D28" i="75" s="1"/>
  <c r="E31" i="41"/>
  <c r="H31" i="41" s="1"/>
  <c r="J31" i="41" s="1"/>
  <c r="D29" i="75" s="1"/>
  <c r="E32" i="41"/>
  <c r="H32" i="41" s="1"/>
  <c r="E33" i="41"/>
  <c r="H33" i="41" s="1"/>
  <c r="I33" i="41" s="1"/>
  <c r="D31" i="88" s="1"/>
  <c r="E34" i="41"/>
  <c r="H34" i="41" s="1"/>
  <c r="J34" i="41" s="1"/>
  <c r="D32" i="75" s="1"/>
  <c r="E35" i="41"/>
  <c r="H35" i="41" s="1"/>
  <c r="I35" i="41" s="1"/>
  <c r="D33" i="88" s="1"/>
  <c r="E36" i="41"/>
  <c r="H36" i="41" s="1"/>
  <c r="I36" i="41" s="1"/>
  <c r="D34" i="88" s="1"/>
  <c r="E37" i="41"/>
  <c r="H37" i="41" s="1"/>
  <c r="I37" i="41" s="1"/>
  <c r="D35" i="88" s="1"/>
  <c r="E38" i="41"/>
  <c r="H38" i="41" s="1"/>
  <c r="E39" i="41"/>
  <c r="H39" i="41" s="1"/>
  <c r="E40" i="41"/>
  <c r="H40" i="41" s="1"/>
  <c r="E41" i="41"/>
  <c r="H41" i="41" s="1"/>
  <c r="E42" i="41"/>
  <c r="H42" i="41" s="1"/>
  <c r="I42" i="41" s="1"/>
  <c r="D40" i="88" s="1"/>
  <c r="E43" i="41"/>
  <c r="H43" i="41" s="1"/>
  <c r="E44" i="41"/>
  <c r="H44" i="41" s="1"/>
  <c r="J44" i="41" s="1"/>
  <c r="D42" i="75" s="1"/>
  <c r="E45" i="41"/>
  <c r="H45" i="41" s="1"/>
  <c r="I45" i="41" s="1"/>
  <c r="D43" i="88" s="1"/>
  <c r="E46" i="41"/>
  <c r="H46" i="41" s="1"/>
  <c r="E47" i="41"/>
  <c r="H47" i="41" s="1"/>
  <c r="E48" i="41"/>
  <c r="H48" i="41" s="1"/>
  <c r="E7" i="44"/>
  <c r="E8" i="44"/>
  <c r="E9" i="44"/>
  <c r="E10" i="44"/>
  <c r="H10" i="44" s="1"/>
  <c r="J10" i="44" s="1"/>
  <c r="F8" i="75" s="1"/>
  <c r="E11" i="44"/>
  <c r="E12" i="44"/>
  <c r="H12" i="44" s="1"/>
  <c r="I12" i="44" s="1"/>
  <c r="F10" i="88" s="1"/>
  <c r="E13" i="44"/>
  <c r="H13" i="44" s="1"/>
  <c r="J13" i="44" s="1"/>
  <c r="F11" i="75" s="1"/>
  <c r="E14" i="44"/>
  <c r="H14" i="44" s="1"/>
  <c r="J14" i="44" s="1"/>
  <c r="F12" i="75" s="1"/>
  <c r="E15" i="44"/>
  <c r="H15" i="44" s="1"/>
  <c r="J15" i="44" s="1"/>
  <c r="F13" i="75" s="1"/>
  <c r="E16" i="44"/>
  <c r="H16" i="44" s="1"/>
  <c r="J16" i="44" s="1"/>
  <c r="F14" i="75" s="1"/>
  <c r="E17" i="44"/>
  <c r="H17" i="44" s="1"/>
  <c r="E18" i="44"/>
  <c r="H18" i="44" s="1"/>
  <c r="E19" i="44"/>
  <c r="E20" i="44"/>
  <c r="H20" i="44" s="1"/>
  <c r="E21" i="44"/>
  <c r="H21" i="44" s="1"/>
  <c r="J21" i="44" s="1"/>
  <c r="F19" i="75" s="1"/>
  <c r="E22" i="44"/>
  <c r="H22" i="44" s="1"/>
  <c r="I22" i="44" s="1"/>
  <c r="F20" i="88" s="1"/>
  <c r="E23" i="44"/>
  <c r="H23" i="44" s="1"/>
  <c r="I23" i="44" s="1"/>
  <c r="F21" i="88" s="1"/>
  <c r="E24" i="44"/>
  <c r="H24" i="44" s="1"/>
  <c r="E25" i="44"/>
  <c r="H25" i="44" s="1"/>
  <c r="I25" i="44" s="1"/>
  <c r="F23" i="88" s="1"/>
  <c r="E26" i="44"/>
  <c r="H26" i="44" s="1"/>
  <c r="I26" i="44" s="1"/>
  <c r="F24" i="88" s="1"/>
  <c r="E27" i="44"/>
  <c r="H27" i="44" s="1"/>
  <c r="I27" i="44" s="1"/>
  <c r="F25" i="88" s="1"/>
  <c r="E28" i="44"/>
  <c r="H28" i="44" s="1"/>
  <c r="E29" i="44"/>
  <c r="H29" i="44" s="1"/>
  <c r="J29" i="44" s="1"/>
  <c r="F27" i="75" s="1"/>
  <c r="E30" i="44"/>
  <c r="H30" i="44" s="1"/>
  <c r="E31" i="44"/>
  <c r="H31" i="44" s="1"/>
  <c r="E32" i="44"/>
  <c r="H32" i="44" s="1"/>
  <c r="I32" i="44" s="1"/>
  <c r="E33" i="44"/>
  <c r="H33" i="44" s="1"/>
  <c r="J33" i="44" s="1"/>
  <c r="F31" i="75" s="1"/>
  <c r="E34" i="44"/>
  <c r="H34" i="44" s="1"/>
  <c r="J34" i="44" s="1"/>
  <c r="F32" i="75" s="1"/>
  <c r="E35" i="44"/>
  <c r="H35" i="44" s="1"/>
  <c r="E36" i="44"/>
  <c r="H36" i="44" s="1"/>
  <c r="J36" i="44" s="1"/>
  <c r="F34" i="75" s="1"/>
  <c r="E37" i="44"/>
  <c r="H37" i="44" s="1"/>
  <c r="E38" i="44"/>
  <c r="H38" i="44" s="1"/>
  <c r="E39" i="44"/>
  <c r="H39" i="44" s="1"/>
  <c r="I39" i="44" s="1"/>
  <c r="F37" i="88" s="1"/>
  <c r="E40" i="44"/>
  <c r="H40" i="44" s="1"/>
  <c r="E41" i="44"/>
  <c r="H41" i="44" s="1"/>
  <c r="I41" i="44" s="1"/>
  <c r="F39" i="88" s="1"/>
  <c r="E42" i="44"/>
  <c r="H42" i="44" s="1"/>
  <c r="E43" i="44"/>
  <c r="H43" i="44" s="1"/>
  <c r="J43" i="44" s="1"/>
  <c r="F41" i="75" s="1"/>
  <c r="E44" i="44"/>
  <c r="H44" i="44" s="1"/>
  <c r="E45" i="44"/>
  <c r="H45" i="44" s="1"/>
  <c r="E46" i="44"/>
  <c r="H46" i="44" s="1"/>
  <c r="E47" i="44"/>
  <c r="E48" i="44"/>
  <c r="H48" i="44" s="1"/>
  <c r="L5" i="75"/>
  <c r="P5" i="75"/>
  <c r="W5" i="75"/>
  <c r="L6" i="75"/>
  <c r="P6" i="75"/>
  <c r="W6" i="75"/>
  <c r="L7" i="75"/>
  <c r="P7" i="75"/>
  <c r="W7" i="75"/>
  <c r="L8" i="75"/>
  <c r="P8" i="75"/>
  <c r="W8" i="75"/>
  <c r="L9" i="75"/>
  <c r="P9" i="75"/>
  <c r="W9" i="75"/>
  <c r="L10" i="75"/>
  <c r="P10" i="75"/>
  <c r="W10" i="75"/>
  <c r="L11" i="75"/>
  <c r="P11" i="75"/>
  <c r="W11" i="75"/>
  <c r="L12" i="75"/>
  <c r="P12" i="75"/>
  <c r="W12" i="75"/>
  <c r="L13" i="75"/>
  <c r="P13" i="75"/>
  <c r="W13" i="75"/>
  <c r="L14" i="75"/>
  <c r="P14" i="75"/>
  <c r="W14" i="75"/>
  <c r="P15" i="75"/>
  <c r="W15" i="75"/>
  <c r="P16" i="75"/>
  <c r="W16" i="75"/>
  <c r="W17" i="75"/>
  <c r="W18" i="75"/>
  <c r="W19" i="75"/>
  <c r="W20" i="75"/>
  <c r="W21" i="75"/>
  <c r="W22" i="75"/>
  <c r="W23" i="75"/>
  <c r="W24" i="75"/>
  <c r="W25" i="75"/>
  <c r="W26" i="75"/>
  <c r="L5" i="88"/>
  <c r="P5" i="88"/>
  <c r="W5" i="88"/>
  <c r="L6" i="88"/>
  <c r="P6" i="88"/>
  <c r="W6" i="88"/>
  <c r="L7" i="88"/>
  <c r="P7" i="88"/>
  <c r="W7" i="88"/>
  <c r="L8" i="88"/>
  <c r="P8" i="88"/>
  <c r="W8" i="88"/>
  <c r="L9" i="88"/>
  <c r="P9" i="88"/>
  <c r="W9" i="88"/>
  <c r="L10" i="88"/>
  <c r="P10" i="88"/>
  <c r="W10" i="88"/>
  <c r="L11" i="88"/>
  <c r="P11" i="88"/>
  <c r="W11" i="88"/>
  <c r="L12" i="88"/>
  <c r="P12" i="88"/>
  <c r="W12" i="88"/>
  <c r="L13" i="88"/>
  <c r="P13" i="88"/>
  <c r="W13" i="88"/>
  <c r="L14" i="88"/>
  <c r="P14" i="88"/>
  <c r="W14" i="88"/>
  <c r="P15" i="88"/>
  <c r="W15" i="88"/>
  <c r="P16" i="88"/>
  <c r="W16" i="88"/>
  <c r="W17" i="88"/>
  <c r="W18" i="88"/>
  <c r="W19" i="88"/>
  <c r="W20" i="88"/>
  <c r="W21" i="88"/>
  <c r="W22" i="88"/>
  <c r="W23" i="88"/>
  <c r="W24" i="88"/>
  <c r="W25" i="88"/>
  <c r="W26" i="88"/>
  <c r="H31" i="59"/>
  <c r="J31" i="59" s="1"/>
  <c r="R29" i="75" s="1"/>
  <c r="J7" i="59"/>
  <c r="R5" i="75" s="1"/>
  <c r="I7" i="59"/>
  <c r="R5" i="88" s="1"/>
  <c r="I49" i="58"/>
  <c r="Q47" i="88" s="1"/>
  <c r="H9" i="44"/>
  <c r="I9" i="44" s="1"/>
  <c r="F7" i="88" s="1"/>
  <c r="H47" i="44"/>
  <c r="I47" i="44" s="1"/>
  <c r="F45" i="88" s="1"/>
  <c r="H7" i="44"/>
  <c r="I7" i="44" s="1"/>
  <c r="F5" i="88" s="1"/>
  <c r="H11" i="44"/>
  <c r="J11" i="44" s="1"/>
  <c r="F9" i="75" s="1"/>
  <c r="I40" i="83"/>
  <c r="J12" i="84"/>
  <c r="I52" i="49"/>
  <c r="K50" i="88" s="1"/>
  <c r="I20" i="58"/>
  <c r="Q18" i="88" s="1"/>
  <c r="H31" i="46"/>
  <c r="J31" i="46" s="1"/>
  <c r="H29" i="75" s="1"/>
  <c r="H15" i="46"/>
  <c r="I15" i="46" s="1"/>
  <c r="H13" i="88" s="1"/>
  <c r="H9" i="46"/>
  <c r="J9" i="46" s="1"/>
  <c r="H7" i="75" s="1"/>
  <c r="H12" i="46"/>
  <c r="J12" i="46" s="1"/>
  <c r="H10" i="75" s="1"/>
  <c r="H45" i="46"/>
  <c r="I45" i="46" s="1"/>
  <c r="H43" i="88" s="1"/>
  <c r="H23" i="46"/>
  <c r="I23" i="46" s="1"/>
  <c r="H21" i="88" s="1"/>
  <c r="H46" i="46"/>
  <c r="J46" i="46" s="1"/>
  <c r="H44" i="75" s="1"/>
  <c r="H53" i="46"/>
  <c r="I53" i="46" s="1"/>
  <c r="H51" i="88" s="1"/>
  <c r="J28" i="64"/>
  <c r="X26" i="75" s="1"/>
  <c r="I11" i="42"/>
  <c r="E9" i="88" s="1"/>
  <c r="J49" i="58"/>
  <c r="Q47" i="75" s="1"/>
  <c r="J11" i="42"/>
  <c r="E9" i="75" s="1"/>
  <c r="H36" i="58"/>
  <c r="I36" i="58" s="1"/>
  <c r="Q34" i="88" s="1"/>
  <c r="H32" i="58"/>
  <c r="H35" i="1"/>
  <c r="I35" i="1" s="1"/>
  <c r="C33" i="88" s="1"/>
  <c r="H8" i="44"/>
  <c r="I8" i="44" s="1"/>
  <c r="F6" i="88" s="1"/>
  <c r="H31" i="42"/>
  <c r="I31" i="42" s="1"/>
  <c r="E29" i="88" s="1"/>
  <c r="H19" i="44"/>
  <c r="J19" i="44" s="1"/>
  <c r="F17" i="75" s="1"/>
  <c r="H43" i="40"/>
  <c r="J43" i="40" s="1"/>
  <c r="B41" i="75" s="1"/>
  <c r="H23" i="47"/>
  <c r="J10" i="46"/>
  <c r="H8" i="75" s="1"/>
  <c r="I10" i="84"/>
  <c r="I22" i="49"/>
  <c r="K20" i="88" s="1"/>
  <c r="I42" i="86"/>
  <c r="L40" i="88" s="1"/>
  <c r="J42" i="86"/>
  <c r="L40" i="75" s="1"/>
  <c r="I8" i="62"/>
  <c r="U6" i="88" s="1"/>
  <c r="J8" i="62"/>
  <c r="U6" i="75" s="1"/>
  <c r="J54" i="62"/>
  <c r="U52" i="75" s="1"/>
  <c r="I54" i="62"/>
  <c r="U52" i="88" s="1"/>
  <c r="J46" i="58"/>
  <c r="Q44" i="75" s="1"/>
  <c r="I52" i="58"/>
  <c r="Q50" i="88" s="1"/>
  <c r="J52" i="58"/>
  <c r="Q50" i="75" s="1"/>
  <c r="I28" i="58"/>
  <c r="Q26" i="88" s="1"/>
  <c r="J28" i="58"/>
  <c r="Q26" i="75" s="1"/>
  <c r="J27" i="58"/>
  <c r="Q25" i="75" s="1"/>
  <c r="I27" i="58"/>
  <c r="Q25" i="88" s="1"/>
  <c r="J31" i="58"/>
  <c r="Q29" i="75" s="1"/>
  <c r="H54" i="58"/>
  <c r="J54" i="58" s="1"/>
  <c r="Q52" i="75" s="1"/>
  <c r="I7" i="58"/>
  <c r="J16" i="61"/>
  <c r="T14" i="75" s="1"/>
  <c r="I24" i="60"/>
  <c r="H12" i="60"/>
  <c r="I32" i="60"/>
  <c r="S30" i="88" s="1"/>
  <c r="H7" i="60"/>
  <c r="J7" i="60" s="1"/>
  <c r="S5" i="75" s="1"/>
  <c r="J8" i="60"/>
  <c r="S6" i="75" s="1"/>
  <c r="I8" i="60"/>
  <c r="I50" i="60"/>
  <c r="S48" i="88" s="1"/>
  <c r="J50" i="60"/>
  <c r="S48" i="75" s="1"/>
  <c r="I22" i="60"/>
  <c r="S20" i="88" s="1"/>
  <c r="I25" i="60"/>
  <c r="S23" i="88" s="1"/>
  <c r="I27" i="60"/>
  <c r="S25" i="88" s="1"/>
  <c r="I16" i="59"/>
  <c r="R14" i="88" s="1"/>
  <c r="J16" i="59"/>
  <c r="R14" i="75" s="1"/>
  <c r="I29" i="59"/>
  <c r="R27" i="88" s="1"/>
  <c r="I42" i="59"/>
  <c r="R40" i="88" s="1"/>
  <c r="J43" i="59"/>
  <c r="R41" i="75" s="1"/>
  <c r="I35" i="57"/>
  <c r="I45" i="83"/>
  <c r="H18" i="83"/>
  <c r="J20" i="55"/>
  <c r="O18" i="75" s="1"/>
  <c r="J16" i="55"/>
  <c r="O14" i="75" s="1"/>
  <c r="I16" i="55"/>
  <c r="O14" i="88" s="1"/>
  <c r="J28" i="55"/>
  <c r="O26" i="75" s="1"/>
  <c r="I28" i="55"/>
  <c r="O26" i="88" s="1"/>
  <c r="J21" i="55"/>
  <c r="O19" i="75" s="1"/>
  <c r="I21" i="55"/>
  <c r="H37" i="55"/>
  <c r="J37" i="55" s="1"/>
  <c r="O35" i="75" s="1"/>
  <c r="J43" i="1"/>
  <c r="C41" i="75" s="1"/>
  <c r="H44" i="40"/>
  <c r="J44" i="40" s="1"/>
  <c r="B42" i="75" s="1"/>
  <c r="I20" i="85"/>
  <c r="J20" i="85"/>
  <c r="J35" i="85"/>
  <c r="I35" i="85"/>
  <c r="J10" i="85"/>
  <c r="I15" i="85"/>
  <c r="J15" i="85"/>
  <c r="I10" i="85"/>
  <c r="I39" i="64"/>
  <c r="X37" i="88" s="1"/>
  <c r="J39" i="64"/>
  <c r="X37" i="75" s="1"/>
  <c r="J35" i="64"/>
  <c r="X33" i="75" s="1"/>
  <c r="I35" i="64"/>
  <c r="X33" i="88" s="1"/>
  <c r="J15" i="64"/>
  <c r="X13" i="75" s="1"/>
  <c r="J37" i="87"/>
  <c r="W35" i="75" s="1"/>
  <c r="J54" i="87"/>
  <c r="W52" i="75" s="1"/>
  <c r="I54" i="87"/>
  <c r="I22" i="40"/>
  <c r="J22" i="40"/>
  <c r="B20" i="75" s="1"/>
  <c r="J9" i="59"/>
  <c r="R7" i="75" s="1"/>
  <c r="I28" i="42"/>
  <c r="E26" i="88" s="1"/>
  <c r="J28" i="42"/>
  <c r="E26" i="75" s="1"/>
  <c r="I30" i="55"/>
  <c r="O28" i="88" s="1"/>
  <c r="I20" i="55"/>
  <c r="O18" i="88" s="1"/>
  <c r="J52" i="57"/>
  <c r="P50" i="75" s="1"/>
  <c r="I31" i="57"/>
  <c r="P29" i="88" s="1"/>
  <c r="J10" i="58"/>
  <c r="Q8" i="75" s="1"/>
  <c r="J33" i="58"/>
  <c r="Q31" i="75" s="1"/>
  <c r="J43" i="58"/>
  <c r="Q41" i="75" s="1"/>
  <c r="I53" i="60"/>
  <c r="S51" i="88" s="1"/>
  <c r="J32" i="60"/>
  <c r="S30" i="75" s="1"/>
  <c r="I40" i="55"/>
  <c r="O38" i="88" s="1"/>
  <c r="J40" i="55"/>
  <c r="O38" i="75" s="1"/>
  <c r="I8" i="55"/>
  <c r="O6" i="88" s="1"/>
  <c r="J8" i="55"/>
  <c r="O6" i="75" s="1"/>
  <c r="J38" i="55"/>
  <c r="O36" i="75" s="1"/>
  <c r="I29" i="55"/>
  <c r="O27" i="88" s="1"/>
  <c r="J44" i="58"/>
  <c r="Q42" i="75" s="1"/>
  <c r="I10" i="58"/>
  <c r="Q8" i="88" s="1"/>
  <c r="I31" i="58"/>
  <c r="Q29" i="88" s="1"/>
  <c r="I22" i="58"/>
  <c r="Q20" i="88" s="1"/>
  <c r="J20" i="58"/>
  <c r="Q18" i="75" s="1"/>
  <c r="J16" i="58"/>
  <c r="Q14" i="75" s="1"/>
  <c r="J19" i="58"/>
  <c r="Q17" i="75" s="1"/>
  <c r="J22" i="59"/>
  <c r="R20" i="75" s="1"/>
  <c r="I18" i="59"/>
  <c r="R16" i="88" s="1"/>
  <c r="I42" i="60"/>
  <c r="S40" i="88" s="1"/>
  <c r="I50" i="61"/>
  <c r="T48" i="88" s="1"/>
  <c r="I49" i="62"/>
  <c r="U47" i="88" s="1"/>
  <c r="J49" i="62"/>
  <c r="U47" i="75" s="1"/>
  <c r="I47" i="87"/>
  <c r="J47" i="87"/>
  <c r="W45" i="75" s="1"/>
  <c r="J30" i="87"/>
  <c r="W28" i="75" s="1"/>
  <c r="I30" i="87"/>
  <c r="W28" i="88" s="1"/>
  <c r="I50" i="87"/>
  <c r="W48" i="88" s="1"/>
  <c r="J50" i="87"/>
  <c r="W48" i="75" s="1"/>
  <c r="I41" i="87"/>
  <c r="W39" i="88" s="1"/>
  <c r="J32" i="87"/>
  <c r="W30" i="75" s="1"/>
  <c r="J52" i="87"/>
  <c r="W50" i="75" s="1"/>
  <c r="I40" i="87"/>
  <c r="J56" i="64"/>
  <c r="X54" i="75" s="1"/>
  <c r="I56" i="64"/>
  <c r="I24" i="64"/>
  <c r="I12" i="64"/>
  <c r="X10" i="88" s="1"/>
  <c r="J14" i="64"/>
  <c r="X12" i="75" s="1"/>
  <c r="I14" i="64"/>
  <c r="J24" i="64"/>
  <c r="X22" i="75" s="1"/>
  <c r="J17" i="85"/>
  <c r="J30" i="85"/>
  <c r="I31" i="85"/>
  <c r="J7" i="85"/>
  <c r="J22" i="86"/>
  <c r="L20" i="75" s="1"/>
  <c r="I22" i="86"/>
  <c r="L20" i="88" s="1"/>
  <c r="I7" i="42"/>
  <c r="E5" i="88" s="1"/>
  <c r="J7" i="42"/>
  <c r="E5" i="75" s="1"/>
  <c r="J32" i="58"/>
  <c r="Q30" i="75" s="1"/>
  <c r="I32" i="58"/>
  <c r="Q30" i="88" s="1"/>
  <c r="I7" i="64"/>
  <c r="X5" i="88" s="1"/>
  <c r="H35" i="40"/>
  <c r="J35" i="40" s="1"/>
  <c r="B33" i="75" s="1"/>
  <c r="J48" i="46"/>
  <c r="H46" i="75" s="1"/>
  <c r="J11" i="46"/>
  <c r="H9" i="75" s="1"/>
  <c r="I25" i="46"/>
  <c r="H23" i="88" s="1"/>
  <c r="I55" i="46"/>
  <c r="H53" i="88" s="1"/>
  <c r="J55" i="46"/>
  <c r="H53" i="75" s="1"/>
  <c r="J33" i="46"/>
  <c r="H31" i="75" s="1"/>
  <c r="I32" i="46"/>
  <c r="H30" i="88" s="1"/>
  <c r="I21" i="46"/>
  <c r="H19" i="88" s="1"/>
  <c r="J21" i="46"/>
  <c r="H19" i="75" s="1"/>
  <c r="I19" i="46"/>
  <c r="H17" i="88" s="1"/>
  <c r="J19" i="46"/>
  <c r="H17" i="75" s="1"/>
  <c r="I51" i="47"/>
  <c r="I49" i="88" s="1"/>
  <c r="J51" i="47"/>
  <c r="I49" i="75" s="1"/>
  <c r="J39" i="47"/>
  <c r="I37" i="75" s="1"/>
  <c r="I39" i="47"/>
  <c r="J50" i="47"/>
  <c r="I48" i="75" s="1"/>
  <c r="I50" i="47"/>
  <c r="I48" i="88" s="1"/>
  <c r="J35" i="47"/>
  <c r="I33" i="75" s="1"/>
  <c r="J32" i="48"/>
  <c r="J30" i="75" s="1"/>
  <c r="J20" i="48"/>
  <c r="J18" i="75" s="1"/>
  <c r="I20" i="48"/>
  <c r="J18" i="88" s="1"/>
  <c r="J8" i="48"/>
  <c r="J6" i="75" s="1"/>
  <c r="I8" i="48"/>
  <c r="J6" i="88" s="1"/>
  <c r="I36" i="48"/>
  <c r="J34" i="88" s="1"/>
  <c r="J51" i="48"/>
  <c r="J49" i="75" s="1"/>
  <c r="J32" i="49"/>
  <c r="K30" i="75" s="1"/>
  <c r="I32" i="49"/>
  <c r="K30" i="88" s="1"/>
  <c r="J8" i="49"/>
  <c r="K6" i="75" s="1"/>
  <c r="I8" i="49"/>
  <c r="K6" i="88" s="1"/>
  <c r="J36" i="49"/>
  <c r="K34" i="75" s="1"/>
  <c r="I36" i="49"/>
  <c r="K34" i="88" s="1"/>
  <c r="J11" i="49"/>
  <c r="K9" i="75" s="1"/>
  <c r="I11" i="49"/>
  <c r="K9" i="88" s="1"/>
  <c r="J34" i="49"/>
  <c r="K32" i="75" s="1"/>
  <c r="I34" i="49"/>
  <c r="J49" i="49"/>
  <c r="K47" i="75" s="1"/>
  <c r="I49" i="49"/>
  <c r="K47" i="88" s="1"/>
  <c r="J34" i="86"/>
  <c r="L32" i="75" s="1"/>
  <c r="I34" i="86"/>
  <c r="L32" i="88" s="1"/>
  <c r="J25" i="86"/>
  <c r="L23" i="75" s="1"/>
  <c r="I25" i="86"/>
  <c r="I21" i="86"/>
  <c r="L19" i="88" s="1"/>
  <c r="I36" i="86"/>
  <c r="L34" i="88" s="1"/>
  <c r="I45" i="86"/>
  <c r="L43" i="88" s="1"/>
  <c r="J52" i="86"/>
  <c r="L50" i="75" s="1"/>
  <c r="I52" i="86"/>
  <c r="L50" i="88" s="1"/>
  <c r="H49" i="86"/>
  <c r="I49" i="86" s="1"/>
  <c r="L47" i="88" s="1"/>
  <c r="I54" i="86"/>
  <c r="L52" i="88" s="1"/>
  <c r="J54" i="86"/>
  <c r="L52" i="75" s="1"/>
  <c r="J47" i="84"/>
  <c r="J22" i="84"/>
  <c r="H53" i="84"/>
  <c r="I53" i="84" s="1"/>
  <c r="I47" i="84"/>
  <c r="I36" i="84"/>
  <c r="I52" i="55"/>
  <c r="O50" i="88" s="1"/>
  <c r="J52" i="55"/>
  <c r="O50" i="75" s="1"/>
  <c r="J53" i="86"/>
  <c r="L51" i="75" s="1"/>
  <c r="I53" i="86"/>
  <c r="L51" i="88" s="1"/>
  <c r="J56" i="57"/>
  <c r="P54" i="75" s="1"/>
  <c r="I56" i="57"/>
  <c r="P54" i="88" s="1"/>
  <c r="I13" i="47"/>
  <c r="I11" i="88" s="1"/>
  <c r="I56" i="58"/>
  <c r="Q54" i="88" s="1"/>
  <c r="I31" i="86"/>
  <c r="L29" i="88" s="1"/>
  <c r="J36" i="46"/>
  <c r="H34" i="75" s="1"/>
  <c r="I15" i="84"/>
  <c r="I42" i="57"/>
  <c r="P40" i="88" s="1"/>
  <c r="I22" i="46"/>
  <c r="H20" i="88" s="1"/>
  <c r="I21" i="49"/>
  <c r="K19" i="88" s="1"/>
  <c r="I53" i="55"/>
  <c r="O51" i="88" s="1"/>
  <c r="J15" i="55"/>
  <c r="O13" i="75" s="1"/>
  <c r="J19" i="86"/>
  <c r="L17" i="75" s="1"/>
  <c r="J33" i="87"/>
  <c r="W31" i="75" s="1"/>
  <c r="I42" i="58"/>
  <c r="Q40" i="88" s="1"/>
  <c r="I15" i="61"/>
  <c r="T13" i="88" s="1"/>
  <c r="J41" i="62"/>
  <c r="U39" i="75" s="1"/>
  <c r="I9" i="49"/>
  <c r="K7" i="88" s="1"/>
  <c r="J54" i="49"/>
  <c r="K52" i="75" s="1"/>
  <c r="J55" i="85"/>
  <c r="I17" i="58"/>
  <c r="Q15" i="88" s="1"/>
  <c r="J33" i="55"/>
  <c r="O31" i="75" s="1"/>
  <c r="I10" i="60"/>
  <c r="S8" i="88" s="1"/>
  <c r="I13" i="40"/>
  <c r="B11" i="88" s="1"/>
  <c r="I25" i="49"/>
  <c r="K23" i="88" s="1"/>
  <c r="J26" i="84"/>
  <c r="J46" i="42"/>
  <c r="E44" i="75" s="1"/>
  <c r="J9" i="84"/>
  <c r="I38" i="64"/>
  <c r="X36" i="88" s="1"/>
  <c r="I34" i="64"/>
  <c r="X32" i="88" s="1"/>
  <c r="J49" i="87"/>
  <c r="W47" i="75" s="1"/>
  <c r="W38" i="88"/>
  <c r="J44" i="86"/>
  <c r="L42" i="75" s="1"/>
  <c r="O31" i="88"/>
  <c r="I40" i="41"/>
  <c r="J40" i="41"/>
  <c r="D38" i="75" s="1"/>
  <c r="I17" i="42"/>
  <c r="J17" i="42"/>
  <c r="E15" i="75" s="1"/>
  <c r="I30" i="58"/>
  <c r="Q28" i="88" s="1"/>
  <c r="J30" i="58"/>
  <c r="Q28" i="75" s="1"/>
  <c r="X20" i="88"/>
  <c r="I20" i="57"/>
  <c r="P18" i="88" s="1"/>
  <c r="J20" i="57"/>
  <c r="P18" i="75" s="1"/>
  <c r="U29" i="88"/>
  <c r="J19" i="62"/>
  <c r="U17" i="75" s="1"/>
  <c r="I46" i="85"/>
  <c r="J51" i="84"/>
  <c r="J42" i="85"/>
  <c r="J19" i="85"/>
  <c r="X54" i="88"/>
  <c r="J31" i="62"/>
  <c r="U29" i="75" s="1"/>
  <c r="I27" i="59"/>
  <c r="R25" i="88" s="1"/>
  <c r="J11" i="59"/>
  <c r="R9" i="75" s="1"/>
  <c r="S22" i="88"/>
  <c r="J22" i="64"/>
  <c r="X20" i="75" s="1"/>
  <c r="W45" i="88"/>
  <c r="Q5" i="88"/>
  <c r="I33" i="88"/>
  <c r="I9" i="60"/>
  <c r="S7" i="88" s="1"/>
  <c r="J9" i="60"/>
  <c r="S7" i="75" s="1"/>
  <c r="X13" i="88"/>
  <c r="I44" i="60"/>
  <c r="S42" i="88" s="1"/>
  <c r="J29" i="64"/>
  <c r="X27" i="75" s="1"/>
  <c r="I29" i="64"/>
  <c r="X27" i="88" s="1"/>
  <c r="J30" i="86"/>
  <c r="L28" i="75" s="1"/>
  <c r="I30" i="86"/>
  <c r="L28" i="88" s="1"/>
  <c r="H9" i="88"/>
  <c r="I27" i="1"/>
  <c r="C25" i="88" s="1"/>
  <c r="J27" i="1"/>
  <c r="C25" i="75" s="1"/>
  <c r="J7" i="1"/>
  <c r="C5" i="75" s="1"/>
  <c r="I7" i="1"/>
  <c r="C5" i="88" s="1"/>
  <c r="J10" i="61"/>
  <c r="T8" i="75" s="1"/>
  <c r="I51" i="62"/>
  <c r="U49" i="88" s="1"/>
  <c r="J51" i="62"/>
  <c r="U49" i="75" s="1"/>
  <c r="J41" i="44"/>
  <c r="F39" i="75" s="1"/>
  <c r="J21" i="61"/>
  <c r="T19" i="75" s="1"/>
  <c r="I21" i="61"/>
  <c r="T19" i="88" s="1"/>
  <c r="I17" i="61"/>
  <c r="T15" i="88" s="1"/>
  <c r="J45" i="57"/>
  <c r="P43" i="75" s="1"/>
  <c r="I44" i="61"/>
  <c r="T42" i="88" s="1"/>
  <c r="J44" i="61"/>
  <c r="T42" i="75" s="1"/>
  <c r="W32" i="88"/>
  <c r="J27" i="85"/>
  <c r="I27" i="85"/>
  <c r="O13" i="88"/>
  <c r="W31" i="88"/>
  <c r="I37" i="88"/>
  <c r="X22" i="88"/>
  <c r="O36" i="88"/>
  <c r="W50" i="88"/>
  <c r="J56" i="83"/>
  <c r="K52" i="88"/>
  <c r="R9" i="88"/>
  <c r="S6" i="88"/>
  <c r="L23" i="88"/>
  <c r="K32" i="88"/>
  <c r="W52" i="88"/>
  <c r="O19" i="88"/>
  <c r="X12" i="88"/>
  <c r="U39" i="88"/>
  <c r="U17" i="88"/>
  <c r="F30" i="88"/>
  <c r="J49" i="88"/>
  <c r="I21" i="44"/>
  <c r="F19" i="88" s="1"/>
  <c r="C10" i="88"/>
  <c r="T28" i="88"/>
  <c r="B20" i="88"/>
  <c r="D38" i="88"/>
  <c r="W47" i="88"/>
  <c r="P33" i="88"/>
  <c r="X46" i="88"/>
  <c r="H8" i="88"/>
  <c r="Q42" i="88"/>
  <c r="Q51" i="88"/>
  <c r="H53" i="44"/>
  <c r="I53" i="44" s="1"/>
  <c r="F51" i="88" s="1"/>
  <c r="J55" i="44"/>
  <c r="F53" i="75" s="1"/>
  <c r="I55" i="44"/>
  <c r="F53" i="88" s="1"/>
  <c r="J20" i="44"/>
  <c r="F18" i="75" s="1"/>
  <c r="I20" i="44"/>
  <c r="F18" i="88" s="1"/>
  <c r="I35" i="44"/>
  <c r="F33" i="88" s="1"/>
  <c r="J35" i="44"/>
  <c r="F33" i="75" s="1"/>
  <c r="J15" i="41"/>
  <c r="D13" i="75" s="1"/>
  <c r="I15" i="41"/>
  <c r="D13" i="88" s="1"/>
  <c r="J55" i="41"/>
  <c r="D53" i="75" s="1"/>
  <c r="I55" i="41"/>
  <c r="D53" i="88" s="1"/>
  <c r="J29" i="42"/>
  <c r="E27" i="75" s="1"/>
  <c r="I29" i="42"/>
  <c r="E27" i="88" s="1"/>
  <c r="J39" i="42"/>
  <c r="E37" i="75" s="1"/>
  <c r="I39" i="42"/>
  <c r="E37" i="88" s="1"/>
  <c r="J8" i="42"/>
  <c r="E6" i="75" s="1"/>
  <c r="I8" i="42"/>
  <c r="E6" i="88" s="1"/>
  <c r="J31" i="42"/>
  <c r="E29" i="75" s="1"/>
  <c r="H15" i="42"/>
  <c r="I15" i="42" s="1"/>
  <c r="E13" i="88" s="1"/>
  <c r="I19" i="42"/>
  <c r="E17" i="88" s="1"/>
  <c r="J54" i="42"/>
  <c r="E52" i="75" s="1"/>
  <c r="I54" i="42"/>
  <c r="E52" i="88" s="1"/>
  <c r="J19" i="42"/>
  <c r="E17" i="75" s="1"/>
  <c r="J48" i="40"/>
  <c r="B46" i="75" s="1"/>
  <c r="I48" i="40"/>
  <c r="B46" i="88" s="1"/>
  <c r="J47" i="40"/>
  <c r="B45" i="75" s="1"/>
  <c r="J23" i="40"/>
  <c r="B21" i="75" s="1"/>
  <c r="I23" i="40"/>
  <c r="B21" i="88" s="1"/>
  <c r="I8" i="40"/>
  <c r="B6" i="88" s="1"/>
  <c r="J8" i="40"/>
  <c r="B6" i="75" s="1"/>
  <c r="I12" i="40"/>
  <c r="B10" i="88" s="1"/>
  <c r="J12" i="40"/>
  <c r="B10" i="75" s="1"/>
  <c r="J11" i="40"/>
  <c r="B9" i="75" s="1"/>
  <c r="I11" i="40"/>
  <c r="B9" i="88" s="1"/>
  <c r="I49" i="40"/>
  <c r="B47" i="88" s="1"/>
  <c r="J49" i="40"/>
  <c r="B47" i="75" s="1"/>
  <c r="I19" i="40"/>
  <c r="B17" i="88" s="1"/>
  <c r="J19" i="40"/>
  <c r="B17" i="75" s="1"/>
  <c r="J33" i="40"/>
  <c r="B31" i="75" s="1"/>
  <c r="C18" i="88"/>
  <c r="J20" i="1"/>
  <c r="C18" i="75" s="1"/>
  <c r="I54" i="1"/>
  <c r="C52" i="88" s="1"/>
  <c r="I52" i="1"/>
  <c r="J52" i="1"/>
  <c r="I51" i="1"/>
  <c r="C49" i="88" s="1"/>
  <c r="H56" i="1"/>
  <c r="J56" i="1" s="1"/>
  <c r="C54" i="75" s="1"/>
  <c r="I47" i="1"/>
  <c r="C45" i="88" s="1"/>
  <c r="C30" i="88"/>
  <c r="J32" i="1"/>
  <c r="C30" i="75" s="1"/>
  <c r="J51" i="1"/>
  <c r="J54" i="1"/>
  <c r="C52" i="75" s="1"/>
  <c r="I44" i="1"/>
  <c r="C42" i="88" s="1"/>
  <c r="I38" i="41"/>
  <c r="D36" i="88" s="1"/>
  <c r="J38" i="41"/>
  <c r="D36" i="75" s="1"/>
  <c r="J35" i="84"/>
  <c r="I25" i="47"/>
  <c r="I23" i="88" s="1"/>
  <c r="J25" i="47"/>
  <c r="I23" i="75" s="1"/>
  <c r="I13" i="64"/>
  <c r="X11" i="88" s="1"/>
  <c r="E15" i="88"/>
  <c r="C50" i="75"/>
  <c r="C50" i="88"/>
  <c r="C49" i="75"/>
  <c r="Q6" i="88"/>
  <c r="J8" i="58"/>
  <c r="Q6" i="75" s="1"/>
  <c r="I15" i="58"/>
  <c r="Q13" i="88" s="1"/>
  <c r="Q15" i="75"/>
  <c r="Q5" i="75"/>
  <c r="J9" i="42"/>
  <c r="E7" i="75" s="1"/>
  <c r="J31" i="40"/>
  <c r="B29" i="75" s="1"/>
  <c r="I31" i="40"/>
  <c r="B29" i="88" s="1"/>
  <c r="I20" i="49"/>
  <c r="K18" i="88" s="1"/>
  <c r="J49" i="46"/>
  <c r="H47" i="75" s="1"/>
  <c r="I49" i="46"/>
  <c r="H47" i="88" s="1"/>
  <c r="I35" i="60"/>
  <c r="S33" i="88" s="1"/>
  <c r="I27" i="49"/>
  <c r="K25" i="88" s="1"/>
  <c r="J53" i="64"/>
  <c r="X51" i="75" s="1"/>
  <c r="I53" i="64"/>
  <c r="X51" i="88" s="1"/>
  <c r="J55" i="87"/>
  <c r="W53" i="75" s="1"/>
  <c r="I55" i="87"/>
  <c r="W53" i="88" s="1"/>
  <c r="J28" i="41"/>
  <c r="D26" i="75" s="1"/>
  <c r="I28" i="41"/>
  <c r="D26" i="88" s="1"/>
  <c r="I9" i="1"/>
  <c r="C7" i="88" s="1"/>
  <c r="J9" i="1"/>
  <c r="C7" i="75" s="1"/>
  <c r="J32" i="62"/>
  <c r="U30" i="75" s="1"/>
  <c r="I32" i="62"/>
  <c r="U30" i="88" s="1"/>
  <c r="I29" i="58"/>
  <c r="Q27" i="88" s="1"/>
  <c r="J29" i="58"/>
  <c r="Q27" i="75" s="1"/>
  <c r="J10" i="64"/>
  <c r="X8" i="75" s="1"/>
  <c r="I10" i="64"/>
  <c r="X8" i="88" s="1"/>
  <c r="I41" i="58"/>
  <c r="Q39" i="88" s="1"/>
  <c r="J41" i="58"/>
  <c r="Q39" i="75" s="1"/>
  <c r="J51" i="49"/>
  <c r="K49" i="75" s="1"/>
  <c r="I51" i="49"/>
  <c r="K49" i="88" s="1"/>
  <c r="I49" i="57"/>
  <c r="P47" i="88" s="1"/>
  <c r="J49" i="57"/>
  <c r="P47" i="75" s="1"/>
  <c r="I24" i="40"/>
  <c r="B22" i="88" s="1"/>
  <c r="J24" i="40"/>
  <c r="B22" i="75" s="1"/>
  <c r="J41" i="59"/>
  <c r="R39" i="75" s="1"/>
  <c r="I41" i="59"/>
  <c r="R39" i="88" s="1"/>
  <c r="I57" i="44"/>
  <c r="F55" i="88" s="1"/>
  <c r="J27" i="42"/>
  <c r="E25" i="75" s="1"/>
  <c r="I27" i="42"/>
  <c r="E25" i="88" s="1"/>
  <c r="I33" i="44"/>
  <c r="F31" i="88" s="1"/>
  <c r="J37" i="60"/>
  <c r="S35" i="75" s="1"/>
  <c r="I37" i="60"/>
  <c r="S35" i="88" s="1"/>
  <c r="J50" i="58"/>
  <c r="Q48" i="75" s="1"/>
  <c r="I50" i="58"/>
  <c r="Q48" i="88" s="1"/>
  <c r="I41" i="61"/>
  <c r="T39" i="88" s="1"/>
  <c r="I18" i="62"/>
  <c r="U16" i="88" s="1"/>
  <c r="J18" i="62"/>
  <c r="U16" i="75" s="1"/>
  <c r="J55" i="55"/>
  <c r="O53" i="75" s="1"/>
  <c r="I55" i="55"/>
  <c r="O53" i="88" s="1"/>
  <c r="I57" i="42"/>
  <c r="E55" i="88" s="1"/>
  <c r="J8" i="83"/>
  <c r="I8" i="83"/>
  <c r="I53" i="83"/>
  <c r="I54" i="83"/>
  <c r="J54" i="83"/>
  <c r="I33" i="83"/>
  <c r="J33" i="83"/>
  <c r="I44" i="83"/>
  <c r="J44" i="83"/>
  <c r="I20" i="83"/>
  <c r="J20" i="83"/>
  <c r="I50" i="42" l="1"/>
  <c r="E48" i="88" s="1"/>
  <c r="J8" i="41"/>
  <c r="D6" i="75" s="1"/>
  <c r="I31" i="41"/>
  <c r="D29" i="88" s="1"/>
  <c r="I44" i="41"/>
  <c r="D42" i="88" s="1"/>
  <c r="J19" i="41"/>
  <c r="D17" i="75" s="1"/>
  <c r="I30" i="41"/>
  <c r="D28" i="88" s="1"/>
  <c r="I51" i="44"/>
  <c r="F49" i="88" s="1"/>
  <c r="J22" i="44"/>
  <c r="F20" i="75" s="1"/>
  <c r="I44" i="48"/>
  <c r="J42" i="88" s="1"/>
  <c r="J46" i="48"/>
  <c r="J44" i="75" s="1"/>
  <c r="I29" i="48"/>
  <c r="J27" i="88" s="1"/>
  <c r="J52" i="48"/>
  <c r="J50" i="75" s="1"/>
  <c r="J53" i="85"/>
  <c r="J21" i="85"/>
  <c r="I37" i="85"/>
  <c r="J47" i="85"/>
  <c r="J36" i="85"/>
  <c r="I36" i="85"/>
  <c r="J38" i="85"/>
  <c r="I38" i="85"/>
  <c r="I12" i="85"/>
  <c r="J12" i="85"/>
  <c r="J34" i="85"/>
  <c r="I28" i="85"/>
  <c r="J28" i="85"/>
  <c r="I45" i="85"/>
  <c r="J45" i="85"/>
  <c r="J26" i="85"/>
  <c r="I26" i="85"/>
  <c r="J32" i="85"/>
  <c r="J22" i="85"/>
  <c r="I39" i="85"/>
  <c r="I41" i="85"/>
  <c r="J33" i="85"/>
  <c r="I54" i="85"/>
  <c r="Y52" i="88" s="1"/>
  <c r="Y34" i="75"/>
  <c r="J40" i="85"/>
  <c r="I56" i="85"/>
  <c r="J40" i="64"/>
  <c r="X38" i="75" s="1"/>
  <c r="I33" i="64"/>
  <c r="X31" i="88" s="1"/>
  <c r="I37" i="64"/>
  <c r="X35" i="88" s="1"/>
  <c r="J48" i="64"/>
  <c r="X46" i="75" s="1"/>
  <c r="J31" i="64"/>
  <c r="X29" i="75" s="1"/>
  <c r="I51" i="64"/>
  <c r="X49" i="88" s="1"/>
  <c r="I21" i="64"/>
  <c r="X19" i="88" s="1"/>
  <c r="J11" i="64"/>
  <c r="X9" i="75" s="1"/>
  <c r="I11" i="64"/>
  <c r="X9" i="88" s="1"/>
  <c r="J8" i="64"/>
  <c r="X6" i="75" s="1"/>
  <c r="J18" i="64"/>
  <c r="X16" i="75" s="1"/>
  <c r="J42" i="64"/>
  <c r="X40" i="75" s="1"/>
  <c r="J27" i="64"/>
  <c r="X25" i="75" s="1"/>
  <c r="I27" i="64"/>
  <c r="X25" i="88" s="1"/>
  <c r="J30" i="64"/>
  <c r="X28" i="75" s="1"/>
  <c r="I30" i="64"/>
  <c r="X28" i="88" s="1"/>
  <c r="I23" i="64"/>
  <c r="X21" i="88" s="1"/>
  <c r="J23" i="64"/>
  <c r="X21" i="75" s="1"/>
  <c r="I49" i="64"/>
  <c r="X47" i="88" s="1"/>
  <c r="J16" i="64"/>
  <c r="X14" i="75" s="1"/>
  <c r="I26" i="64"/>
  <c r="X24" i="88" s="1"/>
  <c r="J39" i="87"/>
  <c r="W37" i="75" s="1"/>
  <c r="J38" i="87"/>
  <c r="W36" i="75" s="1"/>
  <c r="I38" i="87"/>
  <c r="W36" i="88" s="1"/>
  <c r="I51" i="87"/>
  <c r="W49" i="88" s="1"/>
  <c r="J48" i="87"/>
  <c r="W46" i="75" s="1"/>
  <c r="J56" i="87"/>
  <c r="W54" i="75" s="1"/>
  <c r="I56" i="87"/>
  <c r="W54" i="88" s="1"/>
  <c r="I29" i="87"/>
  <c r="W27" i="88" s="1"/>
  <c r="J29" i="87"/>
  <c r="W27" i="75" s="1"/>
  <c r="I46" i="87"/>
  <c r="W44" i="88" s="1"/>
  <c r="J53" i="87"/>
  <c r="W51" i="75" s="1"/>
  <c r="I45" i="87"/>
  <c r="W43" i="88" s="1"/>
  <c r="J36" i="87"/>
  <c r="W34" i="75" s="1"/>
  <c r="I44" i="87"/>
  <c r="W42" i="88" s="1"/>
  <c r="J37" i="62"/>
  <c r="U35" i="75" s="1"/>
  <c r="J50" i="62"/>
  <c r="U48" i="75" s="1"/>
  <c r="J55" i="62"/>
  <c r="U53" i="75" s="1"/>
  <c r="J10" i="62"/>
  <c r="U8" i="75" s="1"/>
  <c r="J46" i="62"/>
  <c r="U44" i="75" s="1"/>
  <c r="J22" i="62"/>
  <c r="U20" i="75" s="1"/>
  <c r="I30" i="62"/>
  <c r="U28" i="88" s="1"/>
  <c r="J26" i="62"/>
  <c r="U24" i="75" s="1"/>
  <c r="I16" i="62"/>
  <c r="U14" i="88" s="1"/>
  <c r="I40" i="62"/>
  <c r="U38" i="88" s="1"/>
  <c r="I27" i="62"/>
  <c r="U25" i="88" s="1"/>
  <c r="J12" i="62"/>
  <c r="U10" i="75" s="1"/>
  <c r="J52" i="62"/>
  <c r="U50" i="75" s="1"/>
  <c r="J38" i="62"/>
  <c r="U36" i="75" s="1"/>
  <c r="I38" i="62"/>
  <c r="U36" i="88" s="1"/>
  <c r="I33" i="62"/>
  <c r="U31" i="88" s="1"/>
  <c r="J33" i="62"/>
  <c r="U31" i="75" s="1"/>
  <c r="J20" i="62"/>
  <c r="U18" i="75" s="1"/>
  <c r="I20" i="62"/>
  <c r="U18" i="88" s="1"/>
  <c r="I7" i="62"/>
  <c r="U5" i="88" s="1"/>
  <c r="J7" i="62"/>
  <c r="U5" i="75" s="1"/>
  <c r="I47" i="62"/>
  <c r="U45" i="88" s="1"/>
  <c r="J36" i="62"/>
  <c r="U34" i="75" s="1"/>
  <c r="I21" i="62"/>
  <c r="U19" i="88" s="1"/>
  <c r="I11" i="62"/>
  <c r="U9" i="88" s="1"/>
  <c r="J29" i="62"/>
  <c r="U27" i="75" s="1"/>
  <c r="I29" i="62"/>
  <c r="U27" i="88" s="1"/>
  <c r="J44" i="62"/>
  <c r="U42" i="75" s="1"/>
  <c r="J23" i="62"/>
  <c r="U21" i="75" s="1"/>
  <c r="I42" i="62"/>
  <c r="U40" i="88" s="1"/>
  <c r="I43" i="62"/>
  <c r="U41" i="88" s="1"/>
  <c r="I25" i="62"/>
  <c r="U23" i="88" s="1"/>
  <c r="J53" i="62"/>
  <c r="U51" i="75" s="1"/>
  <c r="J15" i="62"/>
  <c r="U13" i="75" s="1"/>
  <c r="J24" i="62"/>
  <c r="U22" i="75" s="1"/>
  <c r="J34" i="62"/>
  <c r="U32" i="75" s="1"/>
  <c r="J32" i="61"/>
  <c r="T30" i="75" s="1"/>
  <c r="I43" i="61"/>
  <c r="T41" i="88" s="1"/>
  <c r="J12" i="61"/>
  <c r="T10" i="75" s="1"/>
  <c r="I33" i="61"/>
  <c r="T31" i="88" s="1"/>
  <c r="I47" i="61"/>
  <c r="T45" i="88" s="1"/>
  <c r="J40" i="61"/>
  <c r="T38" i="75" s="1"/>
  <c r="I40" i="61"/>
  <c r="T38" i="88" s="1"/>
  <c r="J27" i="61"/>
  <c r="T25" i="75" s="1"/>
  <c r="I27" i="61"/>
  <c r="T25" i="88" s="1"/>
  <c r="J30" i="61"/>
  <c r="T28" i="75" s="1"/>
  <c r="I46" i="61"/>
  <c r="T44" i="88" s="1"/>
  <c r="J34" i="61"/>
  <c r="T32" i="75" s="1"/>
  <c r="I34" i="61"/>
  <c r="T32" i="88" s="1"/>
  <c r="I56" i="61"/>
  <c r="T54" i="88" s="1"/>
  <c r="J56" i="61"/>
  <c r="T54" i="75" s="1"/>
  <c r="J51" i="61"/>
  <c r="T49" i="75" s="1"/>
  <c r="I51" i="61"/>
  <c r="T49" i="88" s="1"/>
  <c r="J54" i="61"/>
  <c r="T52" i="75" s="1"/>
  <c r="I54" i="61"/>
  <c r="T52" i="88" s="1"/>
  <c r="J7" i="61"/>
  <c r="T5" i="75" s="1"/>
  <c r="I29" i="61"/>
  <c r="T27" i="88" s="1"/>
  <c r="I38" i="61"/>
  <c r="T36" i="88" s="1"/>
  <c r="I48" i="61"/>
  <c r="T46" i="88" s="1"/>
  <c r="I36" i="61"/>
  <c r="T34" i="88" s="1"/>
  <c r="I45" i="61"/>
  <c r="T43" i="88" s="1"/>
  <c r="J18" i="61"/>
  <c r="T16" i="75" s="1"/>
  <c r="J49" i="61"/>
  <c r="T47" i="75" s="1"/>
  <c r="J16" i="60"/>
  <c r="S14" i="75" s="1"/>
  <c r="J15" i="60"/>
  <c r="S13" i="75" s="1"/>
  <c r="I40" i="60"/>
  <c r="S38" i="88" s="1"/>
  <c r="J28" i="60"/>
  <c r="S26" i="75" s="1"/>
  <c r="I45" i="60"/>
  <c r="S43" i="88" s="1"/>
  <c r="I47" i="60"/>
  <c r="S45" i="88" s="1"/>
  <c r="I33" i="60"/>
  <c r="S31" i="88" s="1"/>
  <c r="I41" i="60"/>
  <c r="S39" i="88" s="1"/>
  <c r="J38" i="60"/>
  <c r="S36" i="75" s="1"/>
  <c r="I38" i="60"/>
  <c r="S36" i="88" s="1"/>
  <c r="J54" i="60"/>
  <c r="S52" i="75" s="1"/>
  <c r="I54" i="60"/>
  <c r="S52" i="88" s="1"/>
  <c r="J36" i="60"/>
  <c r="S34" i="75" s="1"/>
  <c r="I36" i="60"/>
  <c r="S34" i="88" s="1"/>
  <c r="I23" i="60"/>
  <c r="S21" i="88" s="1"/>
  <c r="J23" i="60"/>
  <c r="S21" i="75" s="1"/>
  <c r="J29" i="60"/>
  <c r="S27" i="75" s="1"/>
  <c r="I29" i="60"/>
  <c r="S27" i="88" s="1"/>
  <c r="J34" i="60"/>
  <c r="S32" i="75" s="1"/>
  <c r="J46" i="60"/>
  <c r="S44" i="75" s="1"/>
  <c r="I43" i="60"/>
  <c r="S41" i="88" s="1"/>
  <c r="I55" i="59"/>
  <c r="R53" i="88" s="1"/>
  <c r="J55" i="59"/>
  <c r="J56" i="59"/>
  <c r="I56" i="59"/>
  <c r="I26" i="59"/>
  <c r="R24" i="88" s="1"/>
  <c r="I31" i="59"/>
  <c r="R29" i="88" s="1"/>
  <c r="I17" i="59"/>
  <c r="R15" i="88" s="1"/>
  <c r="J38" i="59"/>
  <c r="R36" i="75" s="1"/>
  <c r="J21" i="59"/>
  <c r="R19" i="75" s="1"/>
  <c r="I48" i="59"/>
  <c r="R46" i="88" s="1"/>
  <c r="J37" i="59"/>
  <c r="R35" i="75" s="1"/>
  <c r="I37" i="59"/>
  <c r="R35" i="88" s="1"/>
  <c r="I47" i="59"/>
  <c r="R45" i="88" s="1"/>
  <c r="J25" i="59"/>
  <c r="R23" i="75" s="1"/>
  <c r="J46" i="59"/>
  <c r="R44" i="75" s="1"/>
  <c r="J23" i="59"/>
  <c r="R21" i="75" s="1"/>
  <c r="I23" i="59"/>
  <c r="R21" i="88" s="1"/>
  <c r="I13" i="59"/>
  <c r="R11" i="88" s="1"/>
  <c r="J13" i="59"/>
  <c r="R11" i="75" s="1"/>
  <c r="I20" i="59"/>
  <c r="R18" i="88" s="1"/>
  <c r="J20" i="59"/>
  <c r="R18" i="75" s="1"/>
  <c r="I30" i="59"/>
  <c r="R28" i="88" s="1"/>
  <c r="J30" i="59"/>
  <c r="R28" i="75" s="1"/>
  <c r="I15" i="59"/>
  <c r="R13" i="88" s="1"/>
  <c r="J44" i="59"/>
  <c r="R42" i="75" s="1"/>
  <c r="J33" i="59"/>
  <c r="R31" i="75" s="1"/>
  <c r="J51" i="59"/>
  <c r="R49" i="75" s="1"/>
  <c r="I35" i="59"/>
  <c r="R33" i="88" s="1"/>
  <c r="J52" i="59"/>
  <c r="R50" i="75" s="1"/>
  <c r="I49" i="59"/>
  <c r="R47" i="88" s="1"/>
  <c r="I39" i="59"/>
  <c r="R37" i="88" s="1"/>
  <c r="I45" i="58"/>
  <c r="Q43" i="88" s="1"/>
  <c r="I13" i="58"/>
  <c r="Q11" i="88" s="1"/>
  <c r="I54" i="58"/>
  <c r="Q52" i="88" s="1"/>
  <c r="J9" i="58"/>
  <c r="Q7" i="75" s="1"/>
  <c r="I39" i="58"/>
  <c r="Q37" i="88" s="1"/>
  <c r="J51" i="58"/>
  <c r="Q49" i="75" s="1"/>
  <c r="J21" i="58"/>
  <c r="Q19" i="75" s="1"/>
  <c r="J40" i="58"/>
  <c r="Q38" i="75" s="1"/>
  <c r="J53" i="58"/>
  <c r="Q51" i="75" s="1"/>
  <c r="J26" i="58"/>
  <c r="Q24" i="75" s="1"/>
  <c r="I47" i="58"/>
  <c r="Q45" i="88" s="1"/>
  <c r="I12" i="58"/>
  <c r="Q10" i="88" s="1"/>
  <c r="J34" i="58"/>
  <c r="Q32" i="75" s="1"/>
  <c r="I48" i="58"/>
  <c r="Q46" i="88" s="1"/>
  <c r="I24" i="58"/>
  <c r="Q22" i="88" s="1"/>
  <c r="J36" i="58"/>
  <c r="Q34" i="75" s="1"/>
  <c r="J14" i="58"/>
  <c r="Q12" i="75" s="1"/>
  <c r="I23" i="58"/>
  <c r="Q21" i="88" s="1"/>
  <c r="I55" i="58"/>
  <c r="Q53" i="88" s="1"/>
  <c r="J38" i="58"/>
  <c r="Q36" i="75" s="1"/>
  <c r="I40" i="57"/>
  <c r="P38" i="88" s="1"/>
  <c r="J51" i="57"/>
  <c r="P49" i="75" s="1"/>
  <c r="J24" i="57"/>
  <c r="P22" i="75" s="1"/>
  <c r="I48" i="57"/>
  <c r="P46" i="88" s="1"/>
  <c r="J27" i="57"/>
  <c r="P25" i="75" s="1"/>
  <c r="I26" i="57"/>
  <c r="P24" i="88" s="1"/>
  <c r="J26" i="57"/>
  <c r="P24" i="75" s="1"/>
  <c r="J22" i="57"/>
  <c r="P20" i="75" s="1"/>
  <c r="J34" i="57"/>
  <c r="P32" i="75" s="1"/>
  <c r="I50" i="57"/>
  <c r="P48" i="88" s="1"/>
  <c r="J47" i="57"/>
  <c r="P45" i="75" s="1"/>
  <c r="I30" i="57"/>
  <c r="P28" i="88" s="1"/>
  <c r="I54" i="57"/>
  <c r="P52" i="88" s="1"/>
  <c r="J25" i="57"/>
  <c r="P23" i="75" s="1"/>
  <c r="I44" i="57"/>
  <c r="P42" i="88" s="1"/>
  <c r="J44" i="57"/>
  <c r="P42" i="75" s="1"/>
  <c r="J43" i="57"/>
  <c r="P41" i="75" s="1"/>
  <c r="I43" i="57"/>
  <c r="P41" i="88" s="1"/>
  <c r="J19" i="57"/>
  <c r="P17" i="75" s="1"/>
  <c r="I19" i="57"/>
  <c r="P17" i="88" s="1"/>
  <c r="J53" i="57"/>
  <c r="P51" i="75" s="1"/>
  <c r="J41" i="57"/>
  <c r="P39" i="75" s="1"/>
  <c r="J48" i="83"/>
  <c r="I42" i="83"/>
  <c r="Y13" i="88"/>
  <c r="I49" i="83"/>
  <c r="I15" i="83"/>
  <c r="J27" i="83"/>
  <c r="J31" i="83"/>
  <c r="J38" i="83"/>
  <c r="I28" i="83"/>
  <c r="I43" i="83"/>
  <c r="I16" i="83"/>
  <c r="J52" i="83"/>
  <c r="I25" i="83"/>
  <c r="J25" i="83"/>
  <c r="I13" i="83"/>
  <c r="J13" i="83"/>
  <c r="J46" i="83"/>
  <c r="I46" i="83"/>
  <c r="J35" i="83"/>
  <c r="Y33" i="75" s="1"/>
  <c r="I35" i="83"/>
  <c r="Y33" i="88" s="1"/>
  <c r="J24" i="83"/>
  <c r="I24" i="83"/>
  <c r="J10" i="83"/>
  <c r="Y8" i="75" s="1"/>
  <c r="I10" i="83"/>
  <c r="Y8" i="88" s="1"/>
  <c r="J41" i="83"/>
  <c r="I41" i="83"/>
  <c r="Y17" i="88"/>
  <c r="Y54" i="75"/>
  <c r="I36" i="83"/>
  <c r="Y34" i="88" s="1"/>
  <c r="I37" i="83"/>
  <c r="J19" i="83"/>
  <c r="Y25" i="88"/>
  <c r="I9" i="83"/>
  <c r="I47" i="83"/>
  <c r="Y45" i="88" s="1"/>
  <c r="J7" i="83"/>
  <c r="J48" i="55"/>
  <c r="O46" i="75" s="1"/>
  <c r="J14" i="55"/>
  <c r="O12" i="75" s="1"/>
  <c r="I10" i="55"/>
  <c r="O8" i="88" s="1"/>
  <c r="I46" i="55"/>
  <c r="O44" i="88" s="1"/>
  <c r="I49" i="55"/>
  <c r="O47" i="88" s="1"/>
  <c r="J41" i="55"/>
  <c r="O39" i="75" s="1"/>
  <c r="I12" i="55"/>
  <c r="O10" i="88" s="1"/>
  <c r="J47" i="55"/>
  <c r="O45" i="75" s="1"/>
  <c r="J35" i="55"/>
  <c r="O33" i="75" s="1"/>
  <c r="J22" i="55"/>
  <c r="O20" i="75" s="1"/>
  <c r="I22" i="55"/>
  <c r="O20" i="88" s="1"/>
  <c r="I26" i="55"/>
  <c r="O24" i="88" s="1"/>
  <c r="J26" i="55"/>
  <c r="O24" i="75" s="1"/>
  <c r="I37" i="55"/>
  <c r="O35" i="88" s="1"/>
  <c r="I50" i="55"/>
  <c r="O48" i="88" s="1"/>
  <c r="I44" i="55"/>
  <c r="O42" i="88" s="1"/>
  <c r="I42" i="55"/>
  <c r="O40" i="88" s="1"/>
  <c r="I11" i="55"/>
  <c r="O9" i="88" s="1"/>
  <c r="J52" i="84"/>
  <c r="I14" i="84"/>
  <c r="J23" i="84"/>
  <c r="I42" i="84"/>
  <c r="J42" i="84"/>
  <c r="Y40" i="75" s="1"/>
  <c r="J43" i="84"/>
  <c r="J20" i="84"/>
  <c r="Y18" i="75" s="1"/>
  <c r="I16" i="84"/>
  <c r="J7" i="84"/>
  <c r="I56" i="84"/>
  <c r="I41" i="84"/>
  <c r="J41" i="84"/>
  <c r="J39" i="84"/>
  <c r="I39" i="84"/>
  <c r="I50" i="84"/>
  <c r="J50" i="84"/>
  <c r="J34" i="84"/>
  <c r="I34" i="84"/>
  <c r="I33" i="84"/>
  <c r="Y31" i="88" s="1"/>
  <c r="J33" i="84"/>
  <c r="J27" i="84"/>
  <c r="Y25" i="75" s="1"/>
  <c r="J31" i="84"/>
  <c r="I31" i="84"/>
  <c r="Y29" i="88" s="1"/>
  <c r="I18" i="84"/>
  <c r="J18" i="84"/>
  <c r="I21" i="84"/>
  <c r="J21" i="84"/>
  <c r="Y45" i="75"/>
  <c r="J19" i="84"/>
  <c r="J37" i="84"/>
  <c r="Y35" i="75" s="1"/>
  <c r="I29" i="84"/>
  <c r="J54" i="84"/>
  <c r="Y52" i="75" s="1"/>
  <c r="J53" i="84"/>
  <c r="Y51" i="75" s="1"/>
  <c r="I48" i="84"/>
  <c r="Y18" i="88"/>
  <c r="Y51" i="88"/>
  <c r="I17" i="84"/>
  <c r="I38" i="84"/>
  <c r="Y36" i="88" s="1"/>
  <c r="J46" i="84"/>
  <c r="I43" i="86"/>
  <c r="L41" i="88" s="1"/>
  <c r="J43" i="86"/>
  <c r="L41" i="75" s="1"/>
  <c r="I50" i="86"/>
  <c r="L48" i="88" s="1"/>
  <c r="I56" i="86"/>
  <c r="L54" i="88" s="1"/>
  <c r="I28" i="86"/>
  <c r="L26" i="88" s="1"/>
  <c r="I37" i="86"/>
  <c r="L35" i="88" s="1"/>
  <c r="J37" i="86"/>
  <c r="L35" i="75" s="1"/>
  <c r="I35" i="86"/>
  <c r="L33" i="88" s="1"/>
  <c r="I38" i="86"/>
  <c r="L36" i="88" s="1"/>
  <c r="J39" i="86"/>
  <c r="L37" i="75" s="1"/>
  <c r="J49" i="86"/>
  <c r="L47" i="75" s="1"/>
  <c r="J48" i="86"/>
  <c r="L46" i="75" s="1"/>
  <c r="J29" i="86"/>
  <c r="L27" i="75" s="1"/>
  <c r="I51" i="86"/>
  <c r="L49" i="88" s="1"/>
  <c r="J17" i="86"/>
  <c r="L15" i="75" s="1"/>
  <c r="I55" i="86"/>
  <c r="L53" i="88" s="1"/>
  <c r="I24" i="49"/>
  <c r="K22" i="88" s="1"/>
  <c r="J13" i="49"/>
  <c r="K11" i="75" s="1"/>
  <c r="I43" i="49"/>
  <c r="K41" i="88" s="1"/>
  <c r="J35" i="49"/>
  <c r="K33" i="75" s="1"/>
  <c r="I35" i="49"/>
  <c r="K33" i="88" s="1"/>
  <c r="I30" i="49"/>
  <c r="K28" i="88" s="1"/>
  <c r="J18" i="49"/>
  <c r="K16" i="75" s="1"/>
  <c r="I42" i="49"/>
  <c r="K40" i="88" s="1"/>
  <c r="J55" i="49"/>
  <c r="K53" i="75" s="1"/>
  <c r="I31" i="49"/>
  <c r="K29" i="88" s="1"/>
  <c r="J31" i="49"/>
  <c r="K29" i="75" s="1"/>
  <c r="I39" i="49"/>
  <c r="K37" i="88" s="1"/>
  <c r="J39" i="49"/>
  <c r="K37" i="75" s="1"/>
  <c r="I40" i="49"/>
  <c r="K38" i="88" s="1"/>
  <c r="I53" i="49"/>
  <c r="K51" i="88" s="1"/>
  <c r="J15" i="49"/>
  <c r="K13" i="75" s="1"/>
  <c r="J48" i="49"/>
  <c r="K46" i="75" s="1"/>
  <c r="I44" i="49"/>
  <c r="K42" i="88" s="1"/>
  <c r="J44" i="49"/>
  <c r="K42" i="75" s="1"/>
  <c r="J10" i="49"/>
  <c r="K8" i="75" s="1"/>
  <c r="I10" i="49"/>
  <c r="K8" i="88" s="1"/>
  <c r="I38" i="49"/>
  <c r="K36" i="88" s="1"/>
  <c r="J50" i="49"/>
  <c r="K48" i="75" s="1"/>
  <c r="J47" i="49"/>
  <c r="K45" i="75" s="1"/>
  <c r="J28" i="49"/>
  <c r="K26" i="75" s="1"/>
  <c r="J45" i="49"/>
  <c r="K43" i="75" s="1"/>
  <c r="I17" i="49"/>
  <c r="K15" i="88" s="1"/>
  <c r="J26" i="49"/>
  <c r="K24" i="75" s="1"/>
  <c r="J46" i="49"/>
  <c r="K44" i="75" s="1"/>
  <c r="I30" i="48"/>
  <c r="J28" i="88" s="1"/>
  <c r="J18" i="48"/>
  <c r="J16" i="75" s="1"/>
  <c r="I48" i="48"/>
  <c r="J46" i="88" s="1"/>
  <c r="I26" i="48"/>
  <c r="J24" i="88" s="1"/>
  <c r="I14" i="48"/>
  <c r="J12" i="88" s="1"/>
  <c r="J22" i="48"/>
  <c r="J20" i="75" s="1"/>
  <c r="J16" i="48"/>
  <c r="J14" i="75" s="1"/>
  <c r="J24" i="48"/>
  <c r="J22" i="75" s="1"/>
  <c r="I13" i="48"/>
  <c r="J11" i="88" s="1"/>
  <c r="J35" i="48"/>
  <c r="J33" i="75" s="1"/>
  <c r="J28" i="48"/>
  <c r="J26" i="75" s="1"/>
  <c r="I28" i="48"/>
  <c r="J26" i="88" s="1"/>
  <c r="J27" i="48"/>
  <c r="J25" i="75" s="1"/>
  <c r="I11" i="48"/>
  <c r="J9" i="88" s="1"/>
  <c r="J38" i="48"/>
  <c r="J36" i="75" s="1"/>
  <c r="J45" i="48"/>
  <c r="J43" i="75" s="1"/>
  <c r="I45" i="48"/>
  <c r="J43" i="88" s="1"/>
  <c r="J23" i="48"/>
  <c r="J21" i="75" s="1"/>
  <c r="I23" i="48"/>
  <c r="J21" i="88" s="1"/>
  <c r="I43" i="48"/>
  <c r="J41" i="88" s="1"/>
  <c r="J43" i="48"/>
  <c r="J41" i="75" s="1"/>
  <c r="J15" i="48"/>
  <c r="J13" i="75" s="1"/>
  <c r="I15" i="48"/>
  <c r="J13" i="88" s="1"/>
  <c r="J37" i="48"/>
  <c r="J35" i="75" s="1"/>
  <c r="I37" i="48"/>
  <c r="J35" i="88" s="1"/>
  <c r="I39" i="48"/>
  <c r="J37" i="88" s="1"/>
  <c r="J39" i="48"/>
  <c r="J37" i="75" s="1"/>
  <c r="I50" i="48"/>
  <c r="J48" i="88" s="1"/>
  <c r="J50" i="48"/>
  <c r="J48" i="75" s="1"/>
  <c r="J31" i="48"/>
  <c r="J29" i="75" s="1"/>
  <c r="I41" i="48"/>
  <c r="J39" i="88" s="1"/>
  <c r="I10" i="48"/>
  <c r="J8" i="88" s="1"/>
  <c r="I54" i="48"/>
  <c r="J52" i="88" s="1"/>
  <c r="J53" i="48"/>
  <c r="J51" i="75" s="1"/>
  <c r="I40" i="48"/>
  <c r="J38" i="88" s="1"/>
  <c r="J12" i="48"/>
  <c r="J10" i="75" s="1"/>
  <c r="I42" i="47"/>
  <c r="I40" i="88" s="1"/>
  <c r="J44" i="47"/>
  <c r="I42" i="75" s="1"/>
  <c r="I22" i="47"/>
  <c r="I20" i="88" s="1"/>
  <c r="I14" i="47"/>
  <c r="I12" i="88" s="1"/>
  <c r="J14" i="47"/>
  <c r="I12" i="75" s="1"/>
  <c r="I34" i="47"/>
  <c r="I32" i="88" s="1"/>
  <c r="J34" i="47"/>
  <c r="I32" i="75" s="1"/>
  <c r="J33" i="47"/>
  <c r="I31" i="75" s="1"/>
  <c r="J10" i="47"/>
  <c r="I8" i="75" s="1"/>
  <c r="I43" i="47"/>
  <c r="I41" i="88" s="1"/>
  <c r="J43" i="47"/>
  <c r="I41" i="75" s="1"/>
  <c r="J46" i="47"/>
  <c r="I44" i="75" s="1"/>
  <c r="I46" i="47"/>
  <c r="I44" i="88" s="1"/>
  <c r="I12" i="47"/>
  <c r="I10" i="88" s="1"/>
  <c r="J12" i="47"/>
  <c r="I10" i="75" s="1"/>
  <c r="J9" i="47"/>
  <c r="I7" i="75" s="1"/>
  <c r="J20" i="47"/>
  <c r="I18" i="75" s="1"/>
  <c r="I31" i="47"/>
  <c r="I29" i="88" s="1"/>
  <c r="J32" i="47"/>
  <c r="I30" i="75" s="1"/>
  <c r="I18" i="47"/>
  <c r="I16" i="88" s="1"/>
  <c r="J18" i="47"/>
  <c r="I16" i="75" s="1"/>
  <c r="J7" i="47"/>
  <c r="I5" i="75" s="1"/>
  <c r="I7" i="47"/>
  <c r="I5" i="88" s="1"/>
  <c r="I28" i="47"/>
  <c r="I26" i="88" s="1"/>
  <c r="J28" i="47"/>
  <c r="I26" i="75" s="1"/>
  <c r="J56" i="47"/>
  <c r="I54" i="75" s="1"/>
  <c r="I56" i="47"/>
  <c r="I54" i="88" s="1"/>
  <c r="I11" i="47"/>
  <c r="I9" i="88" s="1"/>
  <c r="J11" i="47"/>
  <c r="I9" i="75" s="1"/>
  <c r="I53" i="47"/>
  <c r="I51" i="88" s="1"/>
  <c r="J53" i="47"/>
  <c r="I51" i="75" s="1"/>
  <c r="J27" i="47"/>
  <c r="I25" i="75" s="1"/>
  <c r="I15" i="47"/>
  <c r="I13" i="88" s="1"/>
  <c r="I26" i="47"/>
  <c r="I24" i="88" s="1"/>
  <c r="I8" i="47"/>
  <c r="I6" i="88" s="1"/>
  <c r="I36" i="47"/>
  <c r="I34" i="88" s="1"/>
  <c r="J37" i="47"/>
  <c r="I35" i="75" s="1"/>
  <c r="J17" i="47"/>
  <c r="I15" i="75" s="1"/>
  <c r="J53" i="46"/>
  <c r="H51" i="75" s="1"/>
  <c r="J45" i="46"/>
  <c r="H43" i="75" s="1"/>
  <c r="I20" i="46"/>
  <c r="H18" i="88" s="1"/>
  <c r="J20" i="46"/>
  <c r="H18" i="75" s="1"/>
  <c r="I29" i="46"/>
  <c r="H27" i="88" s="1"/>
  <c r="J29" i="46"/>
  <c r="H27" i="75" s="1"/>
  <c r="I41" i="46"/>
  <c r="H39" i="88" s="1"/>
  <c r="I12" i="46"/>
  <c r="H10" i="88" s="1"/>
  <c r="I50" i="46"/>
  <c r="H48" i="88" s="1"/>
  <c r="J50" i="46"/>
  <c r="H48" i="75" s="1"/>
  <c r="J16" i="46"/>
  <c r="H14" i="75" s="1"/>
  <c r="I9" i="46"/>
  <c r="H7" i="88" s="1"/>
  <c r="I31" i="46"/>
  <c r="H29" i="88" s="1"/>
  <c r="J40" i="46"/>
  <c r="H38" i="75" s="1"/>
  <c r="I40" i="46"/>
  <c r="H38" i="88" s="1"/>
  <c r="I52" i="46"/>
  <c r="H50" i="88" s="1"/>
  <c r="J52" i="46"/>
  <c r="H50" i="75" s="1"/>
  <c r="J54" i="46"/>
  <c r="H52" i="75" s="1"/>
  <c r="I54" i="46"/>
  <c r="H52" i="88" s="1"/>
  <c r="J39" i="46"/>
  <c r="H37" i="75" s="1"/>
  <c r="I39" i="46"/>
  <c r="H37" i="88" s="1"/>
  <c r="J43" i="46"/>
  <c r="H41" i="75" s="1"/>
  <c r="I43" i="46"/>
  <c r="H41" i="88" s="1"/>
  <c r="J47" i="46"/>
  <c r="H45" i="75" s="1"/>
  <c r="J17" i="46"/>
  <c r="H15" i="75" s="1"/>
  <c r="I28" i="46"/>
  <c r="H26" i="88" s="1"/>
  <c r="I38" i="46"/>
  <c r="H36" i="88" s="1"/>
  <c r="J18" i="46"/>
  <c r="H16" i="75" s="1"/>
  <c r="I46" i="46"/>
  <c r="H44" i="88" s="1"/>
  <c r="I30" i="46"/>
  <c r="H28" i="88" s="1"/>
  <c r="J35" i="1"/>
  <c r="C33" i="75" s="1"/>
  <c r="J50" i="1"/>
  <c r="C48" i="75" s="1"/>
  <c r="I41" i="1"/>
  <c r="C39" i="88" s="1"/>
  <c r="J17" i="1"/>
  <c r="C15" i="75" s="1"/>
  <c r="J16" i="1"/>
  <c r="C14" i="75" s="1"/>
  <c r="J40" i="1"/>
  <c r="C38" i="75" s="1"/>
  <c r="I40" i="1"/>
  <c r="C38" i="88" s="1"/>
  <c r="I56" i="1"/>
  <c r="C54" i="88" s="1"/>
  <c r="J37" i="1"/>
  <c r="C35" i="75" s="1"/>
  <c r="I49" i="1"/>
  <c r="C47" i="88" s="1"/>
  <c r="I18" i="1"/>
  <c r="C16" i="88" s="1"/>
  <c r="I15" i="1"/>
  <c r="C13" i="88" s="1"/>
  <c r="I48" i="1"/>
  <c r="C46" i="88" s="1"/>
  <c r="J48" i="1"/>
  <c r="C46" i="75" s="1"/>
  <c r="I39" i="1"/>
  <c r="C37" i="88" s="1"/>
  <c r="J39" i="1"/>
  <c r="C37" i="75" s="1"/>
  <c r="I14" i="1"/>
  <c r="C12" i="88" s="1"/>
  <c r="J14" i="1"/>
  <c r="C12" i="75" s="1"/>
  <c r="I24" i="1"/>
  <c r="C22" i="88" s="1"/>
  <c r="J24" i="1"/>
  <c r="C22" i="75" s="1"/>
  <c r="I23" i="1"/>
  <c r="C21" i="88" s="1"/>
  <c r="J23" i="1"/>
  <c r="C21" i="75" s="1"/>
  <c r="I57" i="1"/>
  <c r="J57" i="1"/>
  <c r="I31" i="1"/>
  <c r="C29" i="88" s="1"/>
  <c r="J31" i="1"/>
  <c r="C29" i="75" s="1"/>
  <c r="J30" i="1"/>
  <c r="C28" i="75" s="1"/>
  <c r="I30" i="1"/>
  <c r="C28" i="88" s="1"/>
  <c r="J38" i="1"/>
  <c r="C36" i="75" s="1"/>
  <c r="J12" i="1"/>
  <c r="C10" i="75" s="1"/>
  <c r="I21" i="1"/>
  <c r="C19" i="88" s="1"/>
  <c r="I29" i="1"/>
  <c r="C27" i="88" s="1"/>
  <c r="I43" i="40"/>
  <c r="B41" i="88" s="1"/>
  <c r="J28" i="40"/>
  <c r="B26" i="75" s="1"/>
  <c r="I53" i="40"/>
  <c r="B51" i="88" s="1"/>
  <c r="J18" i="40"/>
  <c r="B16" i="75" s="1"/>
  <c r="J50" i="40"/>
  <c r="B48" i="75" s="1"/>
  <c r="I50" i="40"/>
  <c r="B48" i="88" s="1"/>
  <c r="J39" i="40"/>
  <c r="B37" i="75" s="1"/>
  <c r="J17" i="40"/>
  <c r="B15" i="75" s="1"/>
  <c r="I17" i="40"/>
  <c r="B15" i="88" s="1"/>
  <c r="J56" i="40"/>
  <c r="B54" i="75" s="1"/>
  <c r="I29" i="40"/>
  <c r="B27" i="88" s="1"/>
  <c r="J37" i="40"/>
  <c r="B35" i="75" s="1"/>
  <c r="I9" i="40"/>
  <c r="B7" i="88" s="1"/>
  <c r="G7" i="88" s="1"/>
  <c r="J38" i="40"/>
  <c r="B36" i="75" s="1"/>
  <c r="I38" i="40"/>
  <c r="B36" i="88" s="1"/>
  <c r="J27" i="40"/>
  <c r="B25" i="75" s="1"/>
  <c r="I27" i="40"/>
  <c r="B25" i="88" s="1"/>
  <c r="I15" i="40"/>
  <c r="B13" i="88" s="1"/>
  <c r="J15" i="40"/>
  <c r="B13" i="75" s="1"/>
  <c r="I51" i="40"/>
  <c r="B49" i="88" s="1"/>
  <c r="G49" i="88" s="1"/>
  <c r="J51" i="40"/>
  <c r="B49" i="75" s="1"/>
  <c r="J55" i="40"/>
  <c r="B53" i="75" s="1"/>
  <c r="I55" i="40"/>
  <c r="B53" i="88" s="1"/>
  <c r="J46" i="40"/>
  <c r="B44" i="75" s="1"/>
  <c r="I46" i="40"/>
  <c r="B44" i="88" s="1"/>
  <c r="J40" i="40"/>
  <c r="B38" i="75" s="1"/>
  <c r="I40" i="40"/>
  <c r="B38" i="88" s="1"/>
  <c r="J21" i="40"/>
  <c r="B19" i="75" s="1"/>
  <c r="G19" i="75" s="1"/>
  <c r="I21" i="40"/>
  <c r="B19" i="88" s="1"/>
  <c r="I54" i="40"/>
  <c r="B52" i="88" s="1"/>
  <c r="I44" i="40"/>
  <c r="B42" i="88" s="1"/>
  <c r="J26" i="42"/>
  <c r="E24" i="75" s="1"/>
  <c r="J18" i="42"/>
  <c r="E16" i="75" s="1"/>
  <c r="I18" i="42"/>
  <c r="E16" i="88" s="1"/>
  <c r="J25" i="42"/>
  <c r="E23" i="75" s="1"/>
  <c r="I37" i="42"/>
  <c r="E35" i="88" s="1"/>
  <c r="I10" i="42"/>
  <c r="E8" i="88" s="1"/>
  <c r="J14" i="42"/>
  <c r="E12" i="75" s="1"/>
  <c r="J36" i="42"/>
  <c r="E34" i="75" s="1"/>
  <c r="J23" i="42"/>
  <c r="E21" i="75" s="1"/>
  <c r="I55" i="42"/>
  <c r="E53" i="88" s="1"/>
  <c r="J55" i="42"/>
  <c r="E53" i="75" s="1"/>
  <c r="J45" i="42"/>
  <c r="E43" i="75" s="1"/>
  <c r="I45" i="42"/>
  <c r="E43" i="88" s="1"/>
  <c r="I48" i="42"/>
  <c r="E46" i="88" s="1"/>
  <c r="J48" i="42"/>
  <c r="E46" i="75" s="1"/>
  <c r="J34" i="42"/>
  <c r="E32" i="75" s="1"/>
  <c r="I42" i="42"/>
  <c r="E40" i="88" s="1"/>
  <c r="J15" i="42"/>
  <c r="E13" i="75" s="1"/>
  <c r="I44" i="42"/>
  <c r="E42" i="88" s="1"/>
  <c r="I13" i="42"/>
  <c r="E11" i="88" s="1"/>
  <c r="J52" i="42"/>
  <c r="E50" i="75" s="1"/>
  <c r="J51" i="42"/>
  <c r="E49" i="75" s="1"/>
  <c r="I43" i="42"/>
  <c r="E41" i="88" s="1"/>
  <c r="I12" i="42"/>
  <c r="E10" i="88" s="1"/>
  <c r="I21" i="42"/>
  <c r="E19" i="88" s="1"/>
  <c r="J49" i="41"/>
  <c r="D47" i="75" s="1"/>
  <c r="J45" i="41"/>
  <c r="D43" i="75" s="1"/>
  <c r="J33" i="41"/>
  <c r="D31" i="75" s="1"/>
  <c r="J36" i="41"/>
  <c r="D34" i="75" s="1"/>
  <c r="J35" i="41"/>
  <c r="D33" i="75" s="1"/>
  <c r="I24" i="41"/>
  <c r="D22" i="88" s="1"/>
  <c r="J52" i="41"/>
  <c r="D50" i="75" s="1"/>
  <c r="I52" i="41"/>
  <c r="D50" i="88" s="1"/>
  <c r="J46" i="41"/>
  <c r="D44" i="75" s="1"/>
  <c r="I46" i="41"/>
  <c r="D44" i="88" s="1"/>
  <c r="J11" i="41"/>
  <c r="D9" i="75" s="1"/>
  <c r="I11" i="41"/>
  <c r="D9" i="88" s="1"/>
  <c r="J51" i="41"/>
  <c r="D49" i="75" s="1"/>
  <c r="J22" i="41"/>
  <c r="D20" i="75" s="1"/>
  <c r="I50" i="44"/>
  <c r="F48" i="88" s="1"/>
  <c r="I14" i="44"/>
  <c r="F12" i="88" s="1"/>
  <c r="J52" i="44"/>
  <c r="F50" i="75" s="1"/>
  <c r="J25" i="44"/>
  <c r="F23" i="75" s="1"/>
  <c r="J7" i="44"/>
  <c r="F5" i="75" s="1"/>
  <c r="J28" i="44"/>
  <c r="F26" i="75" s="1"/>
  <c r="I28" i="44"/>
  <c r="F26" i="88" s="1"/>
  <c r="J38" i="44"/>
  <c r="F36" i="75" s="1"/>
  <c r="I38" i="44"/>
  <c r="F36" i="88" s="1"/>
  <c r="J53" i="44"/>
  <c r="F51" i="75" s="1"/>
  <c r="I36" i="44"/>
  <c r="F34" i="88" s="1"/>
  <c r="I11" i="44"/>
  <c r="F9" i="88" s="1"/>
  <c r="J26" i="44"/>
  <c r="F24" i="75" s="1"/>
  <c r="J12" i="44"/>
  <c r="F10" i="75" s="1"/>
  <c r="I40" i="44"/>
  <c r="F38" i="88" s="1"/>
  <c r="J40" i="44"/>
  <c r="F38" i="75" s="1"/>
  <c r="J56" i="44"/>
  <c r="F54" i="75" s="1"/>
  <c r="I56" i="44"/>
  <c r="F54" i="88" s="1"/>
  <c r="J24" i="44"/>
  <c r="F22" i="75" s="1"/>
  <c r="I24" i="44"/>
  <c r="F22" i="88" s="1"/>
  <c r="I45" i="44"/>
  <c r="F43" i="88" s="1"/>
  <c r="J45" i="44"/>
  <c r="F43" i="75" s="1"/>
  <c r="I31" i="44"/>
  <c r="F29" i="88" s="1"/>
  <c r="J31" i="44"/>
  <c r="F29" i="75" s="1"/>
  <c r="I42" i="44"/>
  <c r="F40" i="88" s="1"/>
  <c r="J42" i="44"/>
  <c r="F40" i="75" s="1"/>
  <c r="I30" i="44"/>
  <c r="F28" i="88" s="1"/>
  <c r="J30" i="44"/>
  <c r="F28" i="75" s="1"/>
  <c r="J18" i="44"/>
  <c r="F16" i="75" s="1"/>
  <c r="I18" i="44"/>
  <c r="F16" i="88" s="1"/>
  <c r="J47" i="44"/>
  <c r="F45" i="75" s="1"/>
  <c r="I34" i="44"/>
  <c r="F32" i="88" s="1"/>
  <c r="I16" i="44"/>
  <c r="F14" i="88" s="1"/>
  <c r="J8" i="44"/>
  <c r="F6" i="75" s="1"/>
  <c r="J39" i="44"/>
  <c r="F37" i="75" s="1"/>
  <c r="I29" i="44"/>
  <c r="F27" i="88" s="1"/>
  <c r="I54" i="44"/>
  <c r="F52" i="88" s="1"/>
  <c r="I24" i="85"/>
  <c r="J24" i="85"/>
  <c r="I13" i="85"/>
  <c r="Y11" i="88" s="1"/>
  <c r="J13" i="85"/>
  <c r="J23" i="85"/>
  <c r="I23" i="85"/>
  <c r="J50" i="85"/>
  <c r="I50" i="85"/>
  <c r="I25" i="85"/>
  <c r="J25" i="85"/>
  <c r="I48" i="85"/>
  <c r="J48" i="85"/>
  <c r="J11" i="85"/>
  <c r="I11" i="85"/>
  <c r="I49" i="85"/>
  <c r="J49" i="85"/>
  <c r="J51" i="85"/>
  <c r="I51" i="85"/>
  <c r="Y49" i="88" s="1"/>
  <c r="I29" i="85"/>
  <c r="J29" i="85"/>
  <c r="I9" i="85"/>
  <c r="J9" i="85"/>
  <c r="Y7" i="75" s="1"/>
  <c r="J18" i="85"/>
  <c r="I18" i="85"/>
  <c r="J8" i="85"/>
  <c r="I8" i="85"/>
  <c r="Y6" i="88" s="1"/>
  <c r="J16" i="85"/>
  <c r="Y14" i="75" s="1"/>
  <c r="I16" i="85"/>
  <c r="J52" i="85"/>
  <c r="I52" i="85"/>
  <c r="Y50" i="88" s="1"/>
  <c r="I43" i="85"/>
  <c r="J43" i="85"/>
  <c r="Y41" i="75" s="1"/>
  <c r="Y40" i="88"/>
  <c r="Y35" i="88"/>
  <c r="J14" i="85"/>
  <c r="J44" i="85"/>
  <c r="Y42" i="88"/>
  <c r="I20" i="64"/>
  <c r="X18" i="88" s="1"/>
  <c r="J20" i="64"/>
  <c r="X18" i="75" s="1"/>
  <c r="I9" i="64"/>
  <c r="X7" i="88" s="1"/>
  <c r="J9" i="64"/>
  <c r="X7" i="75" s="1"/>
  <c r="J19" i="64"/>
  <c r="X17" i="75" s="1"/>
  <c r="I19" i="64"/>
  <c r="X17" i="88" s="1"/>
  <c r="J46" i="64"/>
  <c r="X44" i="75" s="1"/>
  <c r="I46" i="64"/>
  <c r="X44" i="88" s="1"/>
  <c r="J36" i="64"/>
  <c r="X34" i="75" s="1"/>
  <c r="I36" i="64"/>
  <c r="X34" i="88" s="1"/>
  <c r="J45" i="64"/>
  <c r="X43" i="75" s="1"/>
  <c r="I45" i="64"/>
  <c r="X43" i="88" s="1"/>
  <c r="J25" i="64"/>
  <c r="X23" i="75" s="1"/>
  <c r="I25" i="64"/>
  <c r="X23" i="88" s="1"/>
  <c r="I52" i="64"/>
  <c r="X50" i="88" s="1"/>
  <c r="J52" i="64"/>
  <c r="X50" i="75" s="1"/>
  <c r="J54" i="64"/>
  <c r="X52" i="75" s="1"/>
  <c r="I54" i="64"/>
  <c r="X52" i="88" s="1"/>
  <c r="J44" i="64"/>
  <c r="X42" i="75" s="1"/>
  <c r="I44" i="64"/>
  <c r="X42" i="88" s="1"/>
  <c r="J43" i="64"/>
  <c r="X41" i="75" s="1"/>
  <c r="I43" i="64"/>
  <c r="X41" i="88" s="1"/>
  <c r="I50" i="64"/>
  <c r="X48" i="88" s="1"/>
  <c r="J50" i="64"/>
  <c r="X48" i="75" s="1"/>
  <c r="J41" i="64"/>
  <c r="X39" i="75" s="1"/>
  <c r="I41" i="64"/>
  <c r="X39" i="88" s="1"/>
  <c r="I47" i="64"/>
  <c r="X45" i="88" s="1"/>
  <c r="I32" i="64"/>
  <c r="X30" i="88" s="1"/>
  <c r="I17" i="64"/>
  <c r="X15" i="88" s="1"/>
  <c r="J55" i="64"/>
  <c r="X53" i="75" s="1"/>
  <c r="I31" i="87"/>
  <c r="W29" i="88" s="1"/>
  <c r="J31" i="87"/>
  <c r="W29" i="75" s="1"/>
  <c r="J43" i="87"/>
  <c r="W41" i="75" s="1"/>
  <c r="J35" i="87"/>
  <c r="W33" i="75" s="1"/>
  <c r="J34" i="87"/>
  <c r="W32" i="75" s="1"/>
  <c r="J42" i="87"/>
  <c r="W40" i="75" s="1"/>
  <c r="J48" i="62"/>
  <c r="U46" i="75" s="1"/>
  <c r="I48" i="62"/>
  <c r="U46" i="88" s="1"/>
  <c r="I28" i="62"/>
  <c r="U26" i="88" s="1"/>
  <c r="J28" i="62"/>
  <c r="U26" i="75" s="1"/>
  <c r="I45" i="62"/>
  <c r="U43" i="88" s="1"/>
  <c r="J45" i="62"/>
  <c r="U43" i="75" s="1"/>
  <c r="I14" i="62"/>
  <c r="U12" i="88" s="1"/>
  <c r="J14" i="62"/>
  <c r="U12" i="75" s="1"/>
  <c r="I13" i="62"/>
  <c r="U11" i="88" s="1"/>
  <c r="J13" i="62"/>
  <c r="U11" i="75" s="1"/>
  <c r="J9" i="62"/>
  <c r="U7" i="75" s="1"/>
  <c r="I9" i="62"/>
  <c r="U7" i="88" s="1"/>
  <c r="I39" i="62"/>
  <c r="U37" i="88" s="1"/>
  <c r="J39" i="62"/>
  <c r="U37" i="75" s="1"/>
  <c r="J17" i="62"/>
  <c r="U15" i="75" s="1"/>
  <c r="I35" i="62"/>
  <c r="U33" i="88" s="1"/>
  <c r="I31" i="61"/>
  <c r="T29" i="88" s="1"/>
  <c r="J31" i="61"/>
  <c r="T29" i="75" s="1"/>
  <c r="I22" i="61"/>
  <c r="T20" i="88" s="1"/>
  <c r="J22" i="61"/>
  <c r="T20" i="75" s="1"/>
  <c r="J11" i="61"/>
  <c r="T9" i="75" s="1"/>
  <c r="I11" i="61"/>
  <c r="T9" i="88" s="1"/>
  <c r="I52" i="61"/>
  <c r="T50" i="88" s="1"/>
  <c r="J52" i="61"/>
  <c r="T50" i="75" s="1"/>
  <c r="J9" i="61"/>
  <c r="T7" i="75" s="1"/>
  <c r="I9" i="61"/>
  <c r="T7" i="88" s="1"/>
  <c r="I53" i="61"/>
  <c r="T51" i="88" s="1"/>
  <c r="J53" i="61"/>
  <c r="T51" i="75" s="1"/>
  <c r="J37" i="61"/>
  <c r="T35" i="75" s="1"/>
  <c r="I37" i="61"/>
  <c r="T35" i="88" s="1"/>
  <c r="I19" i="61"/>
  <c r="T17" i="88" s="1"/>
  <c r="J19" i="61"/>
  <c r="T17" i="75" s="1"/>
  <c r="J8" i="61"/>
  <c r="T6" i="75" s="1"/>
  <c r="I8" i="61"/>
  <c r="T6" i="88" s="1"/>
  <c r="J35" i="61"/>
  <c r="T33" i="75" s="1"/>
  <c r="I35" i="61"/>
  <c r="T33" i="88" s="1"/>
  <c r="J55" i="61"/>
  <c r="T53" i="75" s="1"/>
  <c r="I55" i="61"/>
  <c r="T53" i="88" s="1"/>
  <c r="I25" i="61"/>
  <c r="T23" i="88" s="1"/>
  <c r="J25" i="61"/>
  <c r="T23" i="75" s="1"/>
  <c r="I13" i="61"/>
  <c r="T11" i="88" s="1"/>
  <c r="J13" i="61"/>
  <c r="T11" i="75" s="1"/>
  <c r="I24" i="61"/>
  <c r="T22" i="88" s="1"/>
  <c r="J24" i="61"/>
  <c r="T22" i="75" s="1"/>
  <c r="J23" i="61"/>
  <c r="T21" i="75" s="1"/>
  <c r="I23" i="61"/>
  <c r="T21" i="88" s="1"/>
  <c r="J28" i="61"/>
  <c r="T26" i="75" s="1"/>
  <c r="I14" i="61"/>
  <c r="T12" i="88" s="1"/>
  <c r="J26" i="61"/>
  <c r="T24" i="75" s="1"/>
  <c r="J42" i="61"/>
  <c r="T40" i="75" s="1"/>
  <c r="J20" i="61"/>
  <c r="T18" i="75" s="1"/>
  <c r="J39" i="61"/>
  <c r="T37" i="75" s="1"/>
  <c r="I19" i="60"/>
  <c r="S17" i="88" s="1"/>
  <c r="J19" i="60"/>
  <c r="S17" i="75" s="1"/>
  <c r="J18" i="60"/>
  <c r="S16" i="75" s="1"/>
  <c r="I18" i="60"/>
  <c r="S16" i="88" s="1"/>
  <c r="I17" i="60"/>
  <c r="S15" i="88" s="1"/>
  <c r="J17" i="60"/>
  <c r="S15" i="75" s="1"/>
  <c r="I26" i="60"/>
  <c r="S24" i="88" s="1"/>
  <c r="J26" i="60"/>
  <c r="S24" i="75" s="1"/>
  <c r="J52" i="60"/>
  <c r="S50" i="75" s="1"/>
  <c r="I52" i="60"/>
  <c r="S50" i="88" s="1"/>
  <c r="I11" i="60"/>
  <c r="S9" i="88" s="1"/>
  <c r="J11" i="60"/>
  <c r="S9" i="75" s="1"/>
  <c r="J56" i="60"/>
  <c r="S54" i="75" s="1"/>
  <c r="I56" i="60"/>
  <c r="S54" i="88" s="1"/>
  <c r="J31" i="60"/>
  <c r="S29" i="75" s="1"/>
  <c r="I31" i="60"/>
  <c r="S29" i="88" s="1"/>
  <c r="J20" i="60"/>
  <c r="S18" i="75" s="1"/>
  <c r="J48" i="60"/>
  <c r="S46" i="75" s="1"/>
  <c r="I13" i="60"/>
  <c r="S11" i="88" s="1"/>
  <c r="J21" i="60"/>
  <c r="S19" i="75" s="1"/>
  <c r="I55" i="60"/>
  <c r="S53" i="88" s="1"/>
  <c r="J39" i="60"/>
  <c r="S37" i="75" s="1"/>
  <c r="J51" i="60"/>
  <c r="S49" i="75" s="1"/>
  <c r="I7" i="60"/>
  <c r="S5" i="88" s="1"/>
  <c r="I30" i="60"/>
  <c r="S28" i="88" s="1"/>
  <c r="I14" i="60"/>
  <c r="S12" i="88" s="1"/>
  <c r="I49" i="60"/>
  <c r="S47" i="88" s="1"/>
  <c r="J45" i="59"/>
  <c r="R43" i="75" s="1"/>
  <c r="I45" i="59"/>
  <c r="R43" i="88" s="1"/>
  <c r="J53" i="59"/>
  <c r="R51" i="75" s="1"/>
  <c r="I53" i="59"/>
  <c r="R51" i="88" s="1"/>
  <c r="R54" i="75"/>
  <c r="R54" i="88"/>
  <c r="J24" i="59"/>
  <c r="R22" i="75" s="1"/>
  <c r="I24" i="59"/>
  <c r="R22" i="88" s="1"/>
  <c r="J34" i="59"/>
  <c r="R32" i="75" s="1"/>
  <c r="I34" i="59"/>
  <c r="R32" i="88" s="1"/>
  <c r="J14" i="59"/>
  <c r="R12" i="75" s="1"/>
  <c r="I14" i="59"/>
  <c r="R12" i="88" s="1"/>
  <c r="J32" i="59"/>
  <c r="R30" i="75" s="1"/>
  <c r="I32" i="59"/>
  <c r="R30" i="88" s="1"/>
  <c r="I12" i="59"/>
  <c r="R10" i="88" s="1"/>
  <c r="J12" i="59"/>
  <c r="R10" i="75" s="1"/>
  <c r="J40" i="59"/>
  <c r="R38" i="75" s="1"/>
  <c r="I40" i="59"/>
  <c r="R38" i="88" s="1"/>
  <c r="J10" i="59"/>
  <c r="R8" i="75" s="1"/>
  <c r="I10" i="59"/>
  <c r="R8" i="88" s="1"/>
  <c r="J54" i="59"/>
  <c r="R52" i="75" s="1"/>
  <c r="I54" i="59"/>
  <c r="R52" i="88" s="1"/>
  <c r="I28" i="59"/>
  <c r="R26" i="88" s="1"/>
  <c r="J28" i="59"/>
  <c r="R26" i="75" s="1"/>
  <c r="I8" i="59"/>
  <c r="R6" i="88" s="1"/>
  <c r="J8" i="59"/>
  <c r="R6" i="75" s="1"/>
  <c r="J19" i="59"/>
  <c r="R17" i="75" s="1"/>
  <c r="R53" i="75"/>
  <c r="I50" i="59"/>
  <c r="R48" i="88" s="1"/>
  <c r="I36" i="59"/>
  <c r="R34" i="88" s="1"/>
  <c r="J11" i="58"/>
  <c r="Q9" i="75" s="1"/>
  <c r="J18" i="58"/>
  <c r="Q16" i="75" s="1"/>
  <c r="I35" i="58"/>
  <c r="Q33" i="88" s="1"/>
  <c r="J25" i="58"/>
  <c r="Q23" i="75" s="1"/>
  <c r="J37" i="58"/>
  <c r="Q35" i="75" s="1"/>
  <c r="J32" i="57"/>
  <c r="P30" i="75" s="1"/>
  <c r="I32" i="57"/>
  <c r="P30" i="88" s="1"/>
  <c r="I28" i="57"/>
  <c r="P26" i="88" s="1"/>
  <c r="J28" i="57"/>
  <c r="P26" i="75" s="1"/>
  <c r="I33" i="57"/>
  <c r="P31" i="88" s="1"/>
  <c r="J33" i="57"/>
  <c r="P31" i="75" s="1"/>
  <c r="J23" i="57"/>
  <c r="P21" i="75" s="1"/>
  <c r="I23" i="57"/>
  <c r="P21" i="88" s="1"/>
  <c r="J55" i="57"/>
  <c r="P53" i="75" s="1"/>
  <c r="I55" i="57"/>
  <c r="P53" i="88" s="1"/>
  <c r="I29" i="57"/>
  <c r="P27" i="88" s="1"/>
  <c r="J36" i="57"/>
  <c r="P34" i="75" s="1"/>
  <c r="J46" i="57"/>
  <c r="P44" i="75" s="1"/>
  <c r="I38" i="57"/>
  <c r="P36" i="88" s="1"/>
  <c r="J21" i="57"/>
  <c r="P19" i="75" s="1"/>
  <c r="J39" i="57"/>
  <c r="P37" i="75" s="1"/>
  <c r="I37" i="57"/>
  <c r="P35" i="88" s="1"/>
  <c r="J34" i="83"/>
  <c r="I34" i="83"/>
  <c r="I23" i="83"/>
  <c r="J23" i="83"/>
  <c r="J22" i="83"/>
  <c r="I22" i="83"/>
  <c r="Y20" i="88" s="1"/>
  <c r="I32" i="83"/>
  <c r="J32" i="83"/>
  <c r="Y30" i="75" s="1"/>
  <c r="I21" i="83"/>
  <c r="J21" i="83"/>
  <c r="Y19" i="75" s="1"/>
  <c r="I30" i="83"/>
  <c r="J30" i="83"/>
  <c r="I29" i="83"/>
  <c r="J29" i="83"/>
  <c r="J39" i="83"/>
  <c r="I39" i="83"/>
  <c r="J12" i="83"/>
  <c r="I12" i="83"/>
  <c r="J55" i="83"/>
  <c r="I55" i="83"/>
  <c r="J26" i="83"/>
  <c r="I26" i="83"/>
  <c r="Y24" i="88" s="1"/>
  <c r="I14" i="83"/>
  <c r="Y12" i="88" s="1"/>
  <c r="J14" i="83"/>
  <c r="J50" i="83"/>
  <c r="Y5" i="88"/>
  <c r="I17" i="83"/>
  <c r="Y15" i="88" s="1"/>
  <c r="J11" i="83"/>
  <c r="Y13" i="75"/>
  <c r="J27" i="55"/>
  <c r="O25" i="75" s="1"/>
  <c r="I27" i="55"/>
  <c r="O25" i="88" s="1"/>
  <c r="J17" i="55"/>
  <c r="O15" i="75" s="1"/>
  <c r="I17" i="55"/>
  <c r="O15" i="88" s="1"/>
  <c r="J36" i="55"/>
  <c r="O34" i="75" s="1"/>
  <c r="I36" i="55"/>
  <c r="O34" i="88" s="1"/>
  <c r="J45" i="55"/>
  <c r="O43" i="75" s="1"/>
  <c r="I45" i="55"/>
  <c r="O43" i="88" s="1"/>
  <c r="I24" i="55"/>
  <c r="O22" i="88" s="1"/>
  <c r="J24" i="55"/>
  <c r="O22" i="75" s="1"/>
  <c r="I34" i="55"/>
  <c r="O32" i="88" s="1"/>
  <c r="J34" i="55"/>
  <c r="O32" i="75" s="1"/>
  <c r="I23" i="55"/>
  <c r="O21" i="88" s="1"/>
  <c r="J23" i="55"/>
  <c r="O21" i="75" s="1"/>
  <c r="J13" i="55"/>
  <c r="O11" i="75" s="1"/>
  <c r="I13" i="55"/>
  <c r="O11" i="88" s="1"/>
  <c r="J43" i="55"/>
  <c r="O41" i="75" s="1"/>
  <c r="I43" i="55"/>
  <c r="O41" i="88" s="1"/>
  <c r="J54" i="55"/>
  <c r="O52" i="75" s="1"/>
  <c r="I54" i="55"/>
  <c r="O52" i="88" s="1"/>
  <c r="J31" i="55"/>
  <c r="O29" i="75" s="1"/>
  <c r="I31" i="55"/>
  <c r="O29" i="88" s="1"/>
  <c r="I51" i="55"/>
  <c r="O49" i="88" s="1"/>
  <c r="J51" i="55"/>
  <c r="O49" i="75" s="1"/>
  <c r="I9" i="55"/>
  <c r="O7" i="88" s="1"/>
  <c r="J9" i="55"/>
  <c r="O7" i="75" s="1"/>
  <c r="I19" i="55"/>
  <c r="O17" i="88" s="1"/>
  <c r="J19" i="55"/>
  <c r="O17" i="75" s="1"/>
  <c r="J7" i="55"/>
  <c r="O5" i="75" s="1"/>
  <c r="I7" i="55"/>
  <c r="O5" i="88" s="1"/>
  <c r="J39" i="55"/>
  <c r="O37" i="75" s="1"/>
  <c r="J25" i="55"/>
  <c r="O23" i="75" s="1"/>
  <c r="J18" i="55"/>
  <c r="O16" i="75" s="1"/>
  <c r="J32" i="55"/>
  <c r="O30" i="75" s="1"/>
  <c r="I45" i="84"/>
  <c r="J45" i="84"/>
  <c r="I25" i="84"/>
  <c r="J25" i="84"/>
  <c r="J24" i="84"/>
  <c r="I24" i="84"/>
  <c r="I11" i="84"/>
  <c r="J11" i="84"/>
  <c r="J32" i="84"/>
  <c r="I32" i="84"/>
  <c r="I55" i="84"/>
  <c r="J55" i="84"/>
  <c r="I40" i="84"/>
  <c r="Y38" i="88" s="1"/>
  <c r="J40" i="84"/>
  <c r="J30" i="84"/>
  <c r="I30" i="84"/>
  <c r="I49" i="84"/>
  <c r="J49" i="84"/>
  <c r="I28" i="84"/>
  <c r="J28" i="84"/>
  <c r="Y44" i="88"/>
  <c r="J8" i="84"/>
  <c r="Y6" i="75" s="1"/>
  <c r="J13" i="84"/>
  <c r="I46" i="86"/>
  <c r="L44" i="88" s="1"/>
  <c r="J46" i="86"/>
  <c r="L44" i="75" s="1"/>
  <c r="I24" i="86"/>
  <c r="L22" i="88" s="1"/>
  <c r="J24" i="86"/>
  <c r="L22" i="75" s="1"/>
  <c r="I26" i="86"/>
  <c r="L24" i="88" s="1"/>
  <c r="J26" i="86"/>
  <c r="L24" i="75" s="1"/>
  <c r="I33" i="86"/>
  <c r="L31" i="88" s="1"/>
  <c r="J33" i="86"/>
  <c r="L31" i="75" s="1"/>
  <c r="J41" i="86"/>
  <c r="L39" i="75" s="1"/>
  <c r="I41" i="86"/>
  <c r="L39" i="88" s="1"/>
  <c r="J20" i="86"/>
  <c r="L18" i="75" s="1"/>
  <c r="I20" i="86"/>
  <c r="L18" i="88" s="1"/>
  <c r="J27" i="86"/>
  <c r="L25" i="75" s="1"/>
  <c r="I27" i="86"/>
  <c r="L25" i="88" s="1"/>
  <c r="J23" i="86"/>
  <c r="L21" i="75" s="1"/>
  <c r="I47" i="86"/>
  <c r="L45" i="88" s="1"/>
  <c r="J32" i="86"/>
  <c r="L30" i="75" s="1"/>
  <c r="I40" i="86"/>
  <c r="L38" i="88" s="1"/>
  <c r="I18" i="86"/>
  <c r="L16" i="88" s="1"/>
  <c r="I37" i="49"/>
  <c r="K35" i="88" s="1"/>
  <c r="J37" i="49"/>
  <c r="K35" i="75" s="1"/>
  <c r="I16" i="49"/>
  <c r="K14" i="88" s="1"/>
  <c r="J16" i="49"/>
  <c r="K14" i="75" s="1"/>
  <c r="J33" i="49"/>
  <c r="K31" i="75" s="1"/>
  <c r="I33" i="49"/>
  <c r="K31" i="88" s="1"/>
  <c r="J12" i="49"/>
  <c r="K10" i="75" s="1"/>
  <c r="I12" i="49"/>
  <c r="K10" i="88" s="1"/>
  <c r="J19" i="49"/>
  <c r="K17" i="75" s="1"/>
  <c r="I19" i="49"/>
  <c r="K17" i="88" s="1"/>
  <c r="J29" i="49"/>
  <c r="K27" i="75" s="1"/>
  <c r="I29" i="49"/>
  <c r="K27" i="88" s="1"/>
  <c r="I7" i="49"/>
  <c r="K5" i="88" s="1"/>
  <c r="J7" i="49"/>
  <c r="K5" i="75" s="1"/>
  <c r="I14" i="49"/>
  <c r="K12" i="88" s="1"/>
  <c r="J41" i="49"/>
  <c r="K39" i="75" s="1"/>
  <c r="I23" i="49"/>
  <c r="K21" i="88" s="1"/>
  <c r="J47" i="48"/>
  <c r="J45" i="75" s="1"/>
  <c r="I47" i="48"/>
  <c r="J45" i="88" s="1"/>
  <c r="I49" i="48"/>
  <c r="J47" i="88" s="1"/>
  <c r="J49" i="48"/>
  <c r="J47" i="75" s="1"/>
  <c r="I19" i="48"/>
  <c r="J17" i="88" s="1"/>
  <c r="J19" i="48"/>
  <c r="J17" i="75" s="1"/>
  <c r="J17" i="48"/>
  <c r="J15" i="75" s="1"/>
  <c r="I17" i="48"/>
  <c r="J15" i="88" s="1"/>
  <c r="I25" i="48"/>
  <c r="J23" i="88" s="1"/>
  <c r="J25" i="48"/>
  <c r="J23" i="75" s="1"/>
  <c r="J34" i="48"/>
  <c r="J32" i="75" s="1"/>
  <c r="I34" i="48"/>
  <c r="J32" i="88" s="1"/>
  <c r="J33" i="48"/>
  <c r="J31" i="75" s="1"/>
  <c r="I33" i="48"/>
  <c r="J31" i="88" s="1"/>
  <c r="J21" i="48"/>
  <c r="J19" i="75" s="1"/>
  <c r="I21" i="48"/>
  <c r="J19" i="88" s="1"/>
  <c r="I9" i="48"/>
  <c r="J7" i="88" s="1"/>
  <c r="J9" i="48"/>
  <c r="J7" i="75" s="1"/>
  <c r="J55" i="48"/>
  <c r="J53" i="75" s="1"/>
  <c r="J42" i="48"/>
  <c r="J40" i="75" s="1"/>
  <c r="I56" i="48"/>
  <c r="J54" i="88" s="1"/>
  <c r="I7" i="48"/>
  <c r="J5" i="88" s="1"/>
  <c r="I38" i="47"/>
  <c r="I36" i="88" s="1"/>
  <c r="J38" i="47"/>
  <c r="I36" i="75" s="1"/>
  <c r="I16" i="47"/>
  <c r="I14" i="88" s="1"/>
  <c r="J16" i="47"/>
  <c r="I14" i="75" s="1"/>
  <c r="J47" i="47"/>
  <c r="I45" i="75" s="1"/>
  <c r="I47" i="47"/>
  <c r="I45" i="88" s="1"/>
  <c r="I24" i="47"/>
  <c r="I22" i="88" s="1"/>
  <c r="J24" i="47"/>
  <c r="I22" i="75" s="1"/>
  <c r="I52" i="47"/>
  <c r="I50" i="88" s="1"/>
  <c r="J52" i="47"/>
  <c r="I50" i="75" s="1"/>
  <c r="I45" i="47"/>
  <c r="I43" i="88" s="1"/>
  <c r="J45" i="47"/>
  <c r="I43" i="75" s="1"/>
  <c r="I41" i="47"/>
  <c r="I39" i="88" s="1"/>
  <c r="J41" i="47"/>
  <c r="I39" i="75" s="1"/>
  <c r="J29" i="47"/>
  <c r="I27" i="75" s="1"/>
  <c r="I29" i="47"/>
  <c r="I27" i="88" s="1"/>
  <c r="J49" i="47"/>
  <c r="I47" i="75" s="1"/>
  <c r="I49" i="47"/>
  <c r="I47" i="88" s="1"/>
  <c r="J55" i="47"/>
  <c r="I53" i="75" s="1"/>
  <c r="I55" i="47"/>
  <c r="I53" i="88" s="1"/>
  <c r="I30" i="47"/>
  <c r="I28" i="88" s="1"/>
  <c r="I54" i="47"/>
  <c r="I52" i="88" s="1"/>
  <c r="J48" i="47"/>
  <c r="I46" i="75" s="1"/>
  <c r="J21" i="47"/>
  <c r="I19" i="75" s="1"/>
  <c r="J40" i="47"/>
  <c r="I38" i="75" s="1"/>
  <c r="J56" i="46"/>
  <c r="H54" i="75" s="1"/>
  <c r="I56" i="46"/>
  <c r="H54" i="88" s="1"/>
  <c r="J35" i="46"/>
  <c r="H33" i="75" s="1"/>
  <c r="I35" i="46"/>
  <c r="H33" i="88" s="1"/>
  <c r="J13" i="46"/>
  <c r="H11" i="75" s="1"/>
  <c r="I13" i="46"/>
  <c r="H11" i="88" s="1"/>
  <c r="I51" i="46"/>
  <c r="H49" i="88" s="1"/>
  <c r="J51" i="46"/>
  <c r="H49" i="75" s="1"/>
  <c r="J8" i="46"/>
  <c r="H6" i="75" s="1"/>
  <c r="I8" i="46"/>
  <c r="H6" i="88" s="1"/>
  <c r="I7" i="46"/>
  <c r="H5" i="88" s="1"/>
  <c r="J7" i="46"/>
  <c r="H5" i="75" s="1"/>
  <c r="I44" i="46"/>
  <c r="H42" i="88" s="1"/>
  <c r="I34" i="46"/>
  <c r="H32" i="88" s="1"/>
  <c r="I24" i="46"/>
  <c r="H22" i="88" s="1"/>
  <c r="J23" i="46"/>
  <c r="H21" i="75" s="1"/>
  <c r="J15" i="46"/>
  <c r="H13" i="75" s="1"/>
  <c r="J26" i="46"/>
  <c r="H24" i="75" s="1"/>
  <c r="J42" i="46"/>
  <c r="H40" i="75" s="1"/>
  <c r="I46" i="1"/>
  <c r="C44" i="88" s="1"/>
  <c r="J46" i="1"/>
  <c r="C44" i="75" s="1"/>
  <c r="J11" i="1"/>
  <c r="C9" i="75" s="1"/>
  <c r="I11" i="1"/>
  <c r="C9" i="88" s="1"/>
  <c r="I34" i="1"/>
  <c r="C32" i="88" s="1"/>
  <c r="J34" i="1"/>
  <c r="C32" i="75" s="1"/>
  <c r="I8" i="1"/>
  <c r="C6" i="88" s="1"/>
  <c r="G6" i="88" s="1"/>
  <c r="J8" i="1"/>
  <c r="C6" i="75" s="1"/>
  <c r="I22" i="1"/>
  <c r="C20" i="88" s="1"/>
  <c r="J22" i="1"/>
  <c r="C20" i="75" s="1"/>
  <c r="J13" i="1"/>
  <c r="C11" i="75" s="1"/>
  <c r="I13" i="1"/>
  <c r="C11" i="88" s="1"/>
  <c r="I55" i="1"/>
  <c r="C53" i="88" s="1"/>
  <c r="I19" i="1"/>
  <c r="C17" i="88" s="1"/>
  <c r="J42" i="1"/>
  <c r="C40" i="75" s="1"/>
  <c r="J33" i="1"/>
  <c r="C31" i="75" s="1"/>
  <c r="J45" i="1"/>
  <c r="C43" i="75" s="1"/>
  <c r="I53" i="1"/>
  <c r="C51" i="88" s="1"/>
  <c r="I28" i="1"/>
  <c r="C26" i="88" s="1"/>
  <c r="J26" i="1"/>
  <c r="C24" i="75" s="1"/>
  <c r="I25" i="1"/>
  <c r="C23" i="88" s="1"/>
  <c r="J10" i="1"/>
  <c r="C8" i="75" s="1"/>
  <c r="J36" i="1"/>
  <c r="C34" i="75" s="1"/>
  <c r="J30" i="40"/>
  <c r="B28" i="75" s="1"/>
  <c r="I30" i="40"/>
  <c r="B28" i="88" s="1"/>
  <c r="J32" i="40"/>
  <c r="B30" i="75" s="1"/>
  <c r="I32" i="40"/>
  <c r="B30" i="88" s="1"/>
  <c r="I10" i="40"/>
  <c r="B8" i="88" s="1"/>
  <c r="J10" i="40"/>
  <c r="B8" i="75" s="1"/>
  <c r="I52" i="40"/>
  <c r="B50" i="88" s="1"/>
  <c r="G50" i="88" s="1"/>
  <c r="J52" i="40"/>
  <c r="B50" i="75" s="1"/>
  <c r="J20" i="40"/>
  <c r="B18" i="75" s="1"/>
  <c r="I20" i="40"/>
  <c r="B18" i="88" s="1"/>
  <c r="I7" i="40"/>
  <c r="B5" i="88" s="1"/>
  <c r="J7" i="40"/>
  <c r="B5" i="75" s="1"/>
  <c r="J45" i="40"/>
  <c r="B43" i="75" s="1"/>
  <c r="I45" i="40"/>
  <c r="B43" i="88" s="1"/>
  <c r="J36" i="40"/>
  <c r="B34" i="75" s="1"/>
  <c r="I36" i="40"/>
  <c r="B34" i="88" s="1"/>
  <c r="I57" i="40"/>
  <c r="J57" i="40"/>
  <c r="I14" i="40"/>
  <c r="B12" i="88" s="1"/>
  <c r="J14" i="40"/>
  <c r="B12" i="75" s="1"/>
  <c r="J42" i="40"/>
  <c r="B40" i="75" s="1"/>
  <c r="I42" i="40"/>
  <c r="B40" i="88" s="1"/>
  <c r="I16" i="40"/>
  <c r="B14" i="88" s="1"/>
  <c r="I35" i="40"/>
  <c r="B33" i="88" s="1"/>
  <c r="J26" i="40"/>
  <c r="B24" i="75" s="1"/>
  <c r="I34" i="40"/>
  <c r="B32" i="88" s="1"/>
  <c r="J47" i="42"/>
  <c r="E45" i="75" s="1"/>
  <c r="I47" i="42"/>
  <c r="E45" i="88" s="1"/>
  <c r="I38" i="42"/>
  <c r="E36" i="88" s="1"/>
  <c r="J38" i="42"/>
  <c r="E36" i="75" s="1"/>
  <c r="J56" i="42"/>
  <c r="E54" i="75" s="1"/>
  <c r="I56" i="42"/>
  <c r="E54" i="88" s="1"/>
  <c r="I53" i="42"/>
  <c r="E51" i="88" s="1"/>
  <c r="J53" i="42"/>
  <c r="E51" i="75" s="1"/>
  <c r="I35" i="42"/>
  <c r="E33" i="88" s="1"/>
  <c r="J35" i="42"/>
  <c r="E33" i="75" s="1"/>
  <c r="J49" i="42"/>
  <c r="E47" i="75" s="1"/>
  <c r="I49" i="42"/>
  <c r="E47" i="88" s="1"/>
  <c r="I33" i="42"/>
  <c r="E31" i="88" s="1"/>
  <c r="G31" i="88" s="1"/>
  <c r="J33" i="42"/>
  <c r="E31" i="75" s="1"/>
  <c r="J22" i="42"/>
  <c r="E20" i="75" s="1"/>
  <c r="I22" i="42"/>
  <c r="E20" i="88" s="1"/>
  <c r="I20" i="42"/>
  <c r="E18" i="88" s="1"/>
  <c r="J20" i="42"/>
  <c r="E18" i="75" s="1"/>
  <c r="J41" i="42"/>
  <c r="E39" i="75" s="1"/>
  <c r="I41" i="42"/>
  <c r="E39" i="88" s="1"/>
  <c r="J30" i="42"/>
  <c r="E28" i="75" s="1"/>
  <c r="I30" i="42"/>
  <c r="E28" i="88" s="1"/>
  <c r="J16" i="42"/>
  <c r="E14" i="75" s="1"/>
  <c r="I40" i="42"/>
  <c r="E38" i="88" s="1"/>
  <c r="J24" i="42"/>
  <c r="E22" i="75" s="1"/>
  <c r="J32" i="42"/>
  <c r="E30" i="75" s="1"/>
  <c r="I7" i="41"/>
  <c r="D5" i="88" s="1"/>
  <c r="J7" i="41"/>
  <c r="D5" i="75" s="1"/>
  <c r="I53" i="41"/>
  <c r="D51" i="88" s="1"/>
  <c r="I17" i="41"/>
  <c r="D15" i="88" s="1"/>
  <c r="J42" i="41"/>
  <c r="D40" i="75" s="1"/>
  <c r="I18" i="41"/>
  <c r="D16" i="88" s="1"/>
  <c r="J18" i="41"/>
  <c r="D16" i="75" s="1"/>
  <c r="J14" i="41"/>
  <c r="D12" i="75" s="1"/>
  <c r="I14" i="41"/>
  <c r="D12" i="88" s="1"/>
  <c r="I47" i="41"/>
  <c r="D45" i="88" s="1"/>
  <c r="J47" i="41"/>
  <c r="D45" i="75" s="1"/>
  <c r="I50" i="41"/>
  <c r="D48" i="88" s="1"/>
  <c r="J50" i="41"/>
  <c r="D48" i="75" s="1"/>
  <c r="I32" i="41"/>
  <c r="D30" i="88" s="1"/>
  <c r="J32" i="41"/>
  <c r="D30" i="75" s="1"/>
  <c r="G52" i="75"/>
  <c r="J16" i="41"/>
  <c r="D14" i="75" s="1"/>
  <c r="J37" i="41"/>
  <c r="D35" i="75" s="1"/>
  <c r="I34" i="41"/>
  <c r="D32" i="88" s="1"/>
  <c r="I54" i="41"/>
  <c r="D52" i="88" s="1"/>
  <c r="I48" i="41"/>
  <c r="D46" i="88" s="1"/>
  <c r="J48" i="41"/>
  <c r="D46" i="75" s="1"/>
  <c r="J25" i="41"/>
  <c r="D23" i="75" s="1"/>
  <c r="I25" i="41"/>
  <c r="D23" i="88" s="1"/>
  <c r="I23" i="41"/>
  <c r="D21" i="88" s="1"/>
  <c r="J23" i="41"/>
  <c r="D21" i="75" s="1"/>
  <c r="J26" i="41"/>
  <c r="D24" i="75" s="1"/>
  <c r="I26" i="41"/>
  <c r="D24" i="88" s="1"/>
  <c r="G24" i="88" s="1"/>
  <c r="J12" i="41"/>
  <c r="D10" i="75" s="1"/>
  <c r="G10" i="75" s="1"/>
  <c r="I12" i="41"/>
  <c r="D10" i="88" s="1"/>
  <c r="J43" i="41"/>
  <c r="D41" i="75" s="1"/>
  <c r="G41" i="75" s="1"/>
  <c r="I43" i="41"/>
  <c r="D41" i="88" s="1"/>
  <c r="J20" i="41"/>
  <c r="D18" i="75" s="1"/>
  <c r="I20" i="41"/>
  <c r="D18" i="88" s="1"/>
  <c r="J41" i="41"/>
  <c r="D39" i="75" s="1"/>
  <c r="I41" i="41"/>
  <c r="D39" i="88" s="1"/>
  <c r="I10" i="41"/>
  <c r="D8" i="88" s="1"/>
  <c r="J10" i="41"/>
  <c r="D8" i="75" s="1"/>
  <c r="I29" i="41"/>
  <c r="D27" i="88" s="1"/>
  <c r="J29" i="41"/>
  <c r="D27" i="75" s="1"/>
  <c r="G27" i="75" s="1"/>
  <c r="I57" i="41"/>
  <c r="D55" i="88" s="1"/>
  <c r="G55" i="88" s="1"/>
  <c r="AA55" i="88" s="1"/>
  <c r="J57" i="41"/>
  <c r="D55" i="75" s="1"/>
  <c r="G55" i="75" s="1"/>
  <c r="AA55" i="75" s="1"/>
  <c r="J27" i="41"/>
  <c r="D25" i="75" s="1"/>
  <c r="I27" i="41"/>
  <c r="D25" i="88" s="1"/>
  <c r="I21" i="41"/>
  <c r="D19" i="88" s="1"/>
  <c r="J9" i="41"/>
  <c r="D7" i="75" s="1"/>
  <c r="J13" i="41"/>
  <c r="D11" i="75" s="1"/>
  <c r="J56" i="41"/>
  <c r="D54" i="75" s="1"/>
  <c r="J17" i="44"/>
  <c r="F15" i="75" s="1"/>
  <c r="I17" i="44"/>
  <c r="F15" i="88" s="1"/>
  <c r="J37" i="44"/>
  <c r="F35" i="75" s="1"/>
  <c r="I37" i="44"/>
  <c r="F35" i="88" s="1"/>
  <c r="I46" i="44"/>
  <c r="F44" i="88" s="1"/>
  <c r="J46" i="44"/>
  <c r="F44" i="75" s="1"/>
  <c r="I49" i="44"/>
  <c r="F47" i="88" s="1"/>
  <c r="J49" i="44"/>
  <c r="F47" i="75" s="1"/>
  <c r="I13" i="44"/>
  <c r="F11" i="88" s="1"/>
  <c r="I19" i="44"/>
  <c r="F17" i="88" s="1"/>
  <c r="I10" i="44"/>
  <c r="F8" i="88" s="1"/>
  <c r="I43" i="44"/>
  <c r="F41" i="88" s="1"/>
  <c r="J23" i="44"/>
  <c r="F21" i="75" s="1"/>
  <c r="J27" i="44"/>
  <c r="F25" i="75" s="1"/>
  <c r="G26" i="75"/>
  <c r="I19" i="47"/>
  <c r="I17" i="88" s="1"/>
  <c r="G17" i="75"/>
  <c r="J18" i="83"/>
  <c r="I18" i="83"/>
  <c r="J12" i="60"/>
  <c r="S10" i="75" s="1"/>
  <c r="I12" i="60"/>
  <c r="S10" i="88" s="1"/>
  <c r="J44" i="44"/>
  <c r="F42" i="75" s="1"/>
  <c r="G42" i="75" s="1"/>
  <c r="I44" i="44"/>
  <c r="F42" i="88" s="1"/>
  <c r="I37" i="46"/>
  <c r="H35" i="88" s="1"/>
  <c r="J37" i="46"/>
  <c r="H35" i="75" s="1"/>
  <c r="I25" i="40"/>
  <c r="B23" i="88" s="1"/>
  <c r="J25" i="40"/>
  <c r="B23" i="75" s="1"/>
  <c r="J14" i="46"/>
  <c r="H12" i="75" s="1"/>
  <c r="I14" i="46"/>
  <c r="H12" i="88" s="1"/>
  <c r="J48" i="44"/>
  <c r="F46" i="75" s="1"/>
  <c r="I48" i="44"/>
  <c r="F46" i="88" s="1"/>
  <c r="I23" i="47"/>
  <c r="I21" i="88" s="1"/>
  <c r="J23" i="47"/>
  <c r="I21" i="75" s="1"/>
  <c r="J27" i="46"/>
  <c r="H25" i="75" s="1"/>
  <c r="J56" i="49"/>
  <c r="K54" i="75" s="1"/>
  <c r="K54" i="88"/>
  <c r="J9" i="44"/>
  <c r="F7" i="75" s="1"/>
  <c r="J32" i="44"/>
  <c r="F30" i="75" s="1"/>
  <c r="Y15" i="75"/>
  <c r="J44" i="84"/>
  <c r="J51" i="83"/>
  <c r="I15" i="44"/>
  <c r="F13" i="88" s="1"/>
  <c r="I41" i="40"/>
  <c r="B39" i="88" s="1"/>
  <c r="I39" i="41"/>
  <c r="D37" i="88" s="1"/>
  <c r="J39" i="41"/>
  <c r="D37" i="75" s="1"/>
  <c r="I56" i="55"/>
  <c r="O54" i="88" s="1"/>
  <c r="G14" i="88" l="1"/>
  <c r="G48" i="88"/>
  <c r="G21" i="88"/>
  <c r="G35" i="88"/>
  <c r="G54" i="88"/>
  <c r="G33" i="75"/>
  <c r="G50" i="75"/>
  <c r="G38" i="75"/>
  <c r="Y10" i="75"/>
  <c r="Y42" i="75"/>
  <c r="Y36" i="75"/>
  <c r="Y20" i="75"/>
  <c r="Y26" i="88"/>
  <c r="Z26" i="88" s="1"/>
  <c r="Y9" i="88"/>
  <c r="Z9" i="88" s="1"/>
  <c r="Y22" i="75"/>
  <c r="Z22" i="75" s="1"/>
  <c r="Y26" i="75"/>
  <c r="Y47" i="88"/>
  <c r="Y38" i="75"/>
  <c r="Z38" i="75" s="1"/>
  <c r="Y11" i="75"/>
  <c r="Z11" i="75" s="1"/>
  <c r="Y54" i="88"/>
  <c r="Z54" i="88" s="1"/>
  <c r="AA54" i="88" s="1"/>
  <c r="Y43" i="88"/>
  <c r="Z43" i="88" s="1"/>
  <c r="Y10" i="88"/>
  <c r="Z10" i="88" s="1"/>
  <c r="Y49" i="75"/>
  <c r="Z49" i="75" s="1"/>
  <c r="Y43" i="75"/>
  <c r="Z43" i="75" s="1"/>
  <c r="Y21" i="88"/>
  <c r="Z21" i="88" s="1"/>
  <c r="Y12" i="75"/>
  <c r="Z12" i="75" s="1"/>
  <c r="Y24" i="75"/>
  <c r="Z24" i="75" s="1"/>
  <c r="Y46" i="88"/>
  <c r="Z46" i="88" s="1"/>
  <c r="Y27" i="75"/>
  <c r="Z27" i="75" s="1"/>
  <c r="AA27" i="75" s="1"/>
  <c r="Y31" i="75"/>
  <c r="Z31" i="75" s="1"/>
  <c r="Y7" i="88"/>
  <c r="Z7" i="88" s="1"/>
  <c r="AA7" i="88" s="1"/>
  <c r="Y46" i="75"/>
  <c r="Z46" i="75" s="1"/>
  <c r="Y29" i="75"/>
  <c r="Z29" i="75" s="1"/>
  <c r="Y41" i="88"/>
  <c r="Z41" i="88" s="1"/>
  <c r="Y50" i="75"/>
  <c r="Z50" i="75" s="1"/>
  <c r="AA50" i="75" s="1"/>
  <c r="Y23" i="88"/>
  <c r="Z23" i="88" s="1"/>
  <c r="Y39" i="88"/>
  <c r="Z39" i="88" s="1"/>
  <c r="Y39" i="75"/>
  <c r="Z39" i="75" s="1"/>
  <c r="Y5" i="75"/>
  <c r="Z5" i="75" s="1"/>
  <c r="Y19" i="88"/>
  <c r="Z19" i="88" s="1"/>
  <c r="Y17" i="75"/>
  <c r="Z17" i="75" s="1"/>
  <c r="AA17" i="75" s="1"/>
  <c r="Y44" i="75"/>
  <c r="Z44" i="75" s="1"/>
  <c r="Y37" i="75"/>
  <c r="Z37" i="75" s="1"/>
  <c r="Y53" i="88"/>
  <c r="Z53" i="88" s="1"/>
  <c r="Y30" i="88"/>
  <c r="Z30" i="88" s="1"/>
  <c r="Y22" i="88"/>
  <c r="Z22" i="88" s="1"/>
  <c r="Y27" i="88"/>
  <c r="Z27" i="88" s="1"/>
  <c r="Y32" i="88"/>
  <c r="Z32" i="88" s="1"/>
  <c r="Y53" i="75"/>
  <c r="Z53" i="75" s="1"/>
  <c r="Z8" i="88"/>
  <c r="Z40" i="88"/>
  <c r="Y14" i="88"/>
  <c r="Z14" i="88" s="1"/>
  <c r="AA14" i="88" s="1"/>
  <c r="Y37" i="88"/>
  <c r="Z37" i="88" s="1"/>
  <c r="Y48" i="88"/>
  <c r="Z48" i="88" s="1"/>
  <c r="AA48" i="88" s="1"/>
  <c r="Y32" i="75"/>
  <c r="Z32" i="75" s="1"/>
  <c r="Y16" i="75"/>
  <c r="Z16" i="75" s="1"/>
  <c r="Y48" i="75"/>
  <c r="Z48" i="75" s="1"/>
  <c r="Y28" i="75"/>
  <c r="Z28" i="75" s="1"/>
  <c r="Z24" i="88"/>
  <c r="AA24" i="88" s="1"/>
  <c r="Z42" i="88"/>
  <c r="Z13" i="88"/>
  <c r="Z36" i="75"/>
  <c r="Z8" i="75"/>
  <c r="Z45" i="75"/>
  <c r="Z40" i="75"/>
  <c r="Z13" i="75"/>
  <c r="G17" i="88"/>
  <c r="G37" i="88"/>
  <c r="G29" i="75"/>
  <c r="G32" i="75"/>
  <c r="G53" i="88"/>
  <c r="G29" i="88"/>
  <c r="G22" i="88"/>
  <c r="G26" i="88"/>
  <c r="G25" i="88"/>
  <c r="G15" i="75"/>
  <c r="G48" i="75"/>
  <c r="G36" i="88"/>
  <c r="G13" i="88"/>
  <c r="G28" i="75"/>
  <c r="G13" i="75"/>
  <c r="G34" i="88"/>
  <c r="G53" i="75"/>
  <c r="G10" i="88"/>
  <c r="G49" i="75"/>
  <c r="G43" i="88"/>
  <c r="G19" i="88"/>
  <c r="G42" i="88"/>
  <c r="G44" i="75"/>
  <c r="G44" i="88"/>
  <c r="G5" i="75"/>
  <c r="G9" i="75"/>
  <c r="G5" i="88"/>
  <c r="G40" i="75"/>
  <c r="G15" i="88"/>
  <c r="G51" i="88"/>
  <c r="G16" i="75"/>
  <c r="G16" i="88"/>
  <c r="G22" i="75"/>
  <c r="G36" i="75"/>
  <c r="G51" i="75"/>
  <c r="G37" i="75"/>
  <c r="G6" i="75"/>
  <c r="G9" i="88"/>
  <c r="G28" i="88"/>
  <c r="G40" i="88"/>
  <c r="G27" i="88"/>
  <c r="G38" i="88"/>
  <c r="G52" i="88"/>
  <c r="Y47" i="75"/>
  <c r="Z47" i="75" s="1"/>
  <c r="Y16" i="88"/>
  <c r="Z16" i="88" s="1"/>
  <c r="Y21" i="75"/>
  <c r="Z21" i="75" s="1"/>
  <c r="Y23" i="75"/>
  <c r="Z23" i="75" s="1"/>
  <c r="Z20" i="88"/>
  <c r="Z45" i="88"/>
  <c r="Z42" i="75"/>
  <c r="AA42" i="75" s="1"/>
  <c r="Z34" i="88"/>
  <c r="Z18" i="88"/>
  <c r="Z34" i="75"/>
  <c r="Z52" i="75"/>
  <c r="AA52" i="75" s="1"/>
  <c r="Z41" i="75"/>
  <c r="AA41" i="75" s="1"/>
  <c r="Z33" i="75"/>
  <c r="AA33" i="75" s="1"/>
  <c r="Z20" i="75"/>
  <c r="Z6" i="88"/>
  <c r="AA6" i="88" s="1"/>
  <c r="Z33" i="88"/>
  <c r="Z50" i="88"/>
  <c r="AA50" i="88" s="1"/>
  <c r="Z51" i="88"/>
  <c r="Z51" i="75"/>
  <c r="Z29" i="88"/>
  <c r="Z26" i="75"/>
  <c r="AA26" i="75" s="1"/>
  <c r="Z15" i="75"/>
  <c r="Z18" i="75"/>
  <c r="Z54" i="75"/>
  <c r="Z36" i="88"/>
  <c r="Z38" i="88"/>
  <c r="Z10" i="75"/>
  <c r="AA10" i="75" s="1"/>
  <c r="Y9" i="75"/>
  <c r="Z9" i="75" s="1"/>
  <c r="Y28" i="88"/>
  <c r="Z28" i="88" s="1"/>
  <c r="Z6" i="75"/>
  <c r="Z7" i="75"/>
  <c r="Z11" i="88"/>
  <c r="Z25" i="88"/>
  <c r="AA25" i="88" s="1"/>
  <c r="Z52" i="88"/>
  <c r="Z15" i="88"/>
  <c r="Z30" i="75"/>
  <c r="Z49" i="88"/>
  <c r="AA49" i="88" s="1"/>
  <c r="Z47" i="88"/>
  <c r="Z44" i="88"/>
  <c r="Z25" i="75"/>
  <c r="Z31" i="88"/>
  <c r="AA31" i="88" s="1"/>
  <c r="Z35" i="75"/>
  <c r="Z35" i="88"/>
  <c r="AA35" i="88" s="1"/>
  <c r="Z14" i="75"/>
  <c r="Z12" i="88"/>
  <c r="Z17" i="88"/>
  <c r="AA17" i="88" s="1"/>
  <c r="Z19" i="75"/>
  <c r="AA19" i="75" s="1"/>
  <c r="Z5" i="88"/>
  <c r="G43" i="75"/>
  <c r="G31" i="75"/>
  <c r="G11" i="88"/>
  <c r="G20" i="88"/>
  <c r="G20" i="75"/>
  <c r="G11" i="75"/>
  <c r="G34" i="75"/>
  <c r="G24" i="75"/>
  <c r="G30" i="88"/>
  <c r="G8" i="75"/>
  <c r="G32" i="88"/>
  <c r="G33" i="88"/>
  <c r="G12" i="88"/>
  <c r="G12" i="75"/>
  <c r="G54" i="75"/>
  <c r="G45" i="88"/>
  <c r="G39" i="75"/>
  <c r="G45" i="75"/>
  <c r="G47" i="75"/>
  <c r="G47" i="88"/>
  <c r="G18" i="88"/>
  <c r="G18" i="75"/>
  <c r="G14" i="75"/>
  <c r="G8" i="88"/>
  <c r="G30" i="75"/>
  <c r="G39" i="88"/>
  <c r="G46" i="75"/>
  <c r="G35" i="75"/>
  <c r="G23" i="75"/>
  <c r="G23" i="88"/>
  <c r="G7" i="75"/>
  <c r="G46" i="88"/>
  <c r="G25" i="75"/>
  <c r="G21" i="75"/>
  <c r="G41" i="88"/>
  <c r="AA38" i="75" l="1"/>
  <c r="AA21" i="88"/>
  <c r="AA26" i="88"/>
  <c r="AA29" i="88"/>
  <c r="AA53" i="88"/>
  <c r="AA22" i="88"/>
  <c r="AA34" i="88"/>
  <c r="AA29" i="75"/>
  <c r="AA32" i="75"/>
  <c r="AA46" i="88"/>
  <c r="AA8" i="88"/>
  <c r="AA40" i="88"/>
  <c r="AA28" i="75"/>
  <c r="AA8" i="75"/>
  <c r="AA42" i="88"/>
  <c r="AA41" i="88"/>
  <c r="AA36" i="75"/>
  <c r="AA45" i="75"/>
  <c r="AA13" i="88"/>
  <c r="AA37" i="88"/>
  <c r="AA40" i="75"/>
  <c r="AA13" i="75"/>
  <c r="AA15" i="75"/>
  <c r="AA5" i="75"/>
  <c r="AA10" i="88"/>
  <c r="AA43" i="88"/>
  <c r="AA36" i="88"/>
  <c r="AA48" i="75"/>
  <c r="AA49" i="75"/>
  <c r="AA44" i="75"/>
  <c r="AA19" i="88"/>
  <c r="AA53" i="75"/>
  <c r="AA9" i="75"/>
  <c r="AA44" i="88"/>
  <c r="AA5" i="88"/>
  <c r="AA16" i="75"/>
  <c r="AA51" i="88"/>
  <c r="AA15" i="88"/>
  <c r="AA16" i="88"/>
  <c r="AA22" i="75"/>
  <c r="AA6" i="75"/>
  <c r="AA37" i="75"/>
  <c r="AA9" i="88"/>
  <c r="AA28" i="88"/>
  <c r="AA27" i="88"/>
  <c r="AA51" i="75"/>
  <c r="AA38" i="88"/>
  <c r="AA52" i="88"/>
  <c r="AA20" i="75"/>
  <c r="AA20" i="88"/>
  <c r="AA43" i="75"/>
  <c r="AA34" i="75"/>
  <c r="AA18" i="88"/>
  <c r="AA39" i="88"/>
  <c r="AA39" i="75"/>
  <c r="AA45" i="88"/>
  <c r="AA18" i="75"/>
  <c r="AA33" i="88"/>
  <c r="AA46" i="75"/>
  <c r="AA54" i="75"/>
  <c r="AA24" i="75"/>
  <c r="AA30" i="88"/>
  <c r="AA11" i="75"/>
  <c r="AA30" i="75"/>
  <c r="AA7" i="75"/>
  <c r="AA47" i="88"/>
  <c r="AA11" i="88"/>
  <c r="AA23" i="88"/>
  <c r="AA23" i="75"/>
  <c r="AA12" i="75"/>
  <c r="AA14" i="75"/>
  <c r="AA25" i="75"/>
  <c r="AA35" i="75"/>
  <c r="AA31" i="75"/>
  <c r="AA12" i="88"/>
  <c r="AA32" i="88"/>
  <c r="AA47" i="75"/>
  <c r="AA21" i="75"/>
</calcChain>
</file>

<file path=xl/sharedStrings.xml><?xml version="1.0" encoding="utf-8"?>
<sst xmlns="http://schemas.openxmlformats.org/spreadsheetml/2006/main" count="2162" uniqueCount="227">
  <si>
    <t>Supply</t>
  </si>
  <si>
    <t>Imports</t>
  </si>
  <si>
    <t>Total</t>
  </si>
  <si>
    <t>Exports</t>
  </si>
  <si>
    <t>Farm</t>
  </si>
  <si>
    <t>Production</t>
  </si>
  <si>
    <t>FILENAME:  FRUITFR</t>
  </si>
  <si>
    <t/>
  </si>
  <si>
    <t>CF = 1.00</t>
  </si>
  <si>
    <t>CF = 0.92</t>
  </si>
  <si>
    <t>CF = 0.96</t>
  </si>
  <si>
    <t>CF = 0.95</t>
  </si>
  <si>
    <t>Citrus</t>
  </si>
  <si>
    <t>Lemons</t>
  </si>
  <si>
    <t>Limes</t>
  </si>
  <si>
    <t>Grapefruit</t>
  </si>
  <si>
    <t>Noncitrus</t>
  </si>
  <si>
    <t>Apples</t>
  </si>
  <si>
    <t>Apricots</t>
  </si>
  <si>
    <t>Avocados</t>
  </si>
  <si>
    <t>Bananas</t>
  </si>
  <si>
    <t>Cherries</t>
  </si>
  <si>
    <t>Cranberries</t>
  </si>
  <si>
    <t>Noncitrus--continued</t>
  </si>
  <si>
    <t>Grapes</t>
  </si>
  <si>
    <t>Kiwifruit</t>
  </si>
  <si>
    <t>Mangoes</t>
  </si>
  <si>
    <t>Pears</t>
  </si>
  <si>
    <t>Pineapples</t>
  </si>
  <si>
    <t>Papayas</t>
  </si>
  <si>
    <t>Strawberries</t>
  </si>
  <si>
    <t>Melons</t>
  </si>
  <si>
    <t>NA</t>
  </si>
  <si>
    <t xml:space="preserve"> </t>
  </si>
  <si>
    <t>Filename:</t>
  </si>
  <si>
    <t>Worksheets:</t>
  </si>
  <si>
    <t>NA = Not available.</t>
  </si>
  <si>
    <t>Blueberries</t>
  </si>
  <si>
    <t>Raspberries</t>
  </si>
  <si>
    <t>Per capita availability</t>
  </si>
  <si>
    <t xml:space="preserve">NA = Not available. </t>
  </si>
  <si>
    <t>-------------------------------------------------------------------------------------------------------------- Pounds ----------------------------------------------------------------------------------------------------</t>
  </si>
  <si>
    <t>------------------------------------------------------------------------------------------------------------ Pounds ------------------------------------------------------------------------------------------------------------</t>
  </si>
  <si>
    <t>Nonfood use</t>
  </si>
  <si>
    <t>2015</t>
  </si>
  <si>
    <t>Oranges and temples</t>
  </si>
  <si>
    <t>Tangerines and tangelos</t>
  </si>
  <si>
    <t>Peaches and nectarines</t>
  </si>
  <si>
    <t>Plums and prunes</t>
  </si>
  <si>
    <t>CF = 0.91</t>
  </si>
  <si>
    <t>CF = 0.94</t>
  </si>
  <si>
    <t>CF = 0.97</t>
  </si>
  <si>
    <t>Shipments to U.S. Territories</t>
  </si>
  <si>
    <t>Fresh grapefruit: Supply and use</t>
  </si>
  <si>
    <t>Fresh lemons: Supply and use</t>
  </si>
  <si>
    <t>Fresh limes: Supply and use</t>
  </si>
  <si>
    <t>Fresh oranges and temples: Supply and use</t>
  </si>
  <si>
    <t>Fresh tangerines, tangelos, and other mandarins: Supply and use</t>
  </si>
  <si>
    <t>Fresh fruit (farm weight): Per capita availability</t>
  </si>
  <si>
    <t>Fresh fruit (retail weight): Per capita availability</t>
  </si>
  <si>
    <t>Fresh apples: Supply and use</t>
  </si>
  <si>
    <t>Fresh apricots: Supply and use</t>
  </si>
  <si>
    <t>Fresh avocados: Supply and use</t>
  </si>
  <si>
    <t>Fresh bananas: Supply and use</t>
  </si>
  <si>
    <t>Fresh blueberries: Supply and use</t>
  </si>
  <si>
    <t>Fresh cantaloupe: Supply and use</t>
  </si>
  <si>
    <t>Fresh grapes: Supply and use</t>
  </si>
  <si>
    <t>Fresh honeydew melons: Supply and use</t>
  </si>
  <si>
    <t>Fresh kiwifruit: Supply and use</t>
  </si>
  <si>
    <t>Fresh mangoes: Supply and use</t>
  </si>
  <si>
    <t>Fresh papayas: Supply and use</t>
  </si>
  <si>
    <t>Fresh peaches and nectarines: Supply and use</t>
  </si>
  <si>
    <t>Fresh pears: Supply and use</t>
  </si>
  <si>
    <t>Fresh pineapples: Supply and use</t>
  </si>
  <si>
    <t>Fresh raspberries: Supply and use</t>
  </si>
  <si>
    <t>Fresh strawberries: Supply and use</t>
  </si>
  <si>
    <t>Fresh watermelon: Supply and use</t>
  </si>
  <si>
    <r>
      <t>Fresh fruit (farm weight): Per capita availability</t>
    </r>
    <r>
      <rPr>
        <b/>
        <vertAlign val="superscript"/>
        <sz val="10"/>
        <rFont val="Arial"/>
        <family val="2"/>
      </rPr>
      <t>1</t>
    </r>
  </si>
  <si>
    <r>
      <t>Fresh fruit (farm weight):  Per capita availability</t>
    </r>
    <r>
      <rPr>
        <b/>
        <vertAlign val="superscript"/>
        <sz val="10"/>
        <rFont val="Arial"/>
        <family val="2"/>
      </rPr>
      <t>1</t>
    </r>
  </si>
  <si>
    <r>
      <t>Year</t>
    </r>
    <r>
      <rPr>
        <vertAlign val="superscript"/>
        <sz val="10"/>
        <rFont val="Arial"/>
        <family val="2"/>
      </rPr>
      <t>2</t>
    </r>
  </si>
  <si>
    <r>
      <t>Total fresh fruit per capita availability (farm weight)</t>
    </r>
    <r>
      <rPr>
        <vertAlign val="superscript"/>
        <sz val="10"/>
        <rFont val="Arial"/>
        <family val="2"/>
      </rPr>
      <t>3</t>
    </r>
  </si>
  <si>
    <r>
      <t>Total citrus</t>
    </r>
    <r>
      <rPr>
        <vertAlign val="superscript"/>
        <sz val="10"/>
        <rFont val="Arial"/>
        <family val="2"/>
      </rPr>
      <t>3</t>
    </r>
  </si>
  <si>
    <r>
      <t>Total noncitrus</t>
    </r>
    <r>
      <rPr>
        <vertAlign val="superscript"/>
        <sz val="10"/>
        <rFont val="Arial"/>
        <family val="2"/>
      </rPr>
      <t>3</t>
    </r>
  </si>
  <si>
    <r>
      <rPr>
        <vertAlign val="superscript"/>
        <sz val="10"/>
        <rFont val="Arial"/>
        <family val="2"/>
      </rPr>
      <t>1</t>
    </r>
    <r>
      <rPr>
        <sz val="10"/>
        <rFont val="Arial"/>
        <family val="2"/>
      </rPr>
      <t xml:space="preserve">Uses U.S. resident population plus the Armed Forces overseas; July 1 for everything except grapefruit, lemons, and limes, which use January 1 of the year indicated, and apples, grapes, and pears, which use January 1 of the year following that indicated. Farm weight is the weight of a commodity as measured on the farm before further conditioning and processing. </t>
    </r>
  </si>
  <si>
    <r>
      <rPr>
        <vertAlign val="superscript"/>
        <sz val="10"/>
        <rFont val="Arial"/>
        <family val="2"/>
      </rPr>
      <t>2</t>
    </r>
    <r>
      <rPr>
        <sz val="10"/>
        <rFont val="Arial"/>
        <family val="2"/>
      </rPr>
      <t xml:space="preserve">Citrus fruits are on a crop-year basis beginning in the year preceding that indicated. Noncitrus fruits are on a calendar-year basis except apples, grapes, and pears, which are on a crop-year basis beginning in the year indicated. </t>
    </r>
  </si>
  <si>
    <r>
      <rPr>
        <vertAlign val="superscript"/>
        <sz val="10"/>
        <rFont val="Arial"/>
        <family val="2"/>
      </rPr>
      <t>3</t>
    </r>
    <r>
      <rPr>
        <sz val="10"/>
        <rFont val="Arial"/>
        <family val="2"/>
      </rPr>
      <t>Computed from unrounded data.</t>
    </r>
  </si>
  <si>
    <r>
      <t>Fresh fruit (retail weight): Per capita availability</t>
    </r>
    <r>
      <rPr>
        <b/>
        <vertAlign val="superscript"/>
        <sz val="10"/>
        <rFont val="Arial"/>
        <family val="2"/>
      </rPr>
      <t>1</t>
    </r>
  </si>
  <si>
    <r>
      <t>Fresh fruit (retail weight):  Per capita availability</t>
    </r>
    <r>
      <rPr>
        <b/>
        <vertAlign val="superscript"/>
        <sz val="10"/>
        <rFont val="Arial"/>
        <family val="2"/>
      </rPr>
      <t>1</t>
    </r>
  </si>
  <si>
    <r>
      <t>Total fresh fruit per capita availability (retail weight)</t>
    </r>
    <r>
      <rPr>
        <vertAlign val="superscript"/>
        <sz val="10"/>
        <rFont val="Arial"/>
        <family val="2"/>
      </rPr>
      <t>3</t>
    </r>
  </si>
  <si>
    <r>
      <rPr>
        <vertAlign val="superscript"/>
        <sz val="10"/>
        <rFont val="Arial"/>
        <family val="2"/>
      </rPr>
      <t>1</t>
    </r>
    <r>
      <rPr>
        <sz val="10"/>
        <rFont val="Arial"/>
        <family val="2"/>
      </rPr>
      <t xml:space="preserve">Uses U.S. resident population plus the Armed Forces overseas; July 1 for everything except grapefruit, lemons, and limes, which use January 1 of the year indicated, and apples, grapes, and pears, which use January 1 of the year following that indicated. Retail weight is the weight of a product as it is sold at the retail level (also called product weight).  </t>
    </r>
  </si>
  <si>
    <r>
      <t>Fresh grapefruit: Supply and use</t>
    </r>
    <r>
      <rPr>
        <b/>
        <vertAlign val="superscript"/>
        <sz val="10"/>
        <rFont val="Arial"/>
        <family val="2"/>
      </rPr>
      <t>1</t>
    </r>
  </si>
  <si>
    <r>
      <t>Food availability</t>
    </r>
    <r>
      <rPr>
        <vertAlign val="superscript"/>
        <sz val="10"/>
        <rFont val="Arial"/>
        <family val="2"/>
      </rPr>
      <t>4</t>
    </r>
  </si>
  <si>
    <r>
      <t>Total supply</t>
    </r>
    <r>
      <rPr>
        <vertAlign val="superscript"/>
        <sz val="10"/>
        <rFont val="Arial"/>
        <family val="2"/>
      </rPr>
      <t>4</t>
    </r>
  </si>
  <si>
    <r>
      <t>Retail</t>
    </r>
    <r>
      <rPr>
        <vertAlign val="superscript"/>
        <sz val="10"/>
        <rFont val="Arial"/>
        <family val="2"/>
      </rPr>
      <t>5</t>
    </r>
  </si>
  <si>
    <r>
      <rPr>
        <vertAlign val="superscript"/>
        <sz val="10"/>
        <rFont val="Arial"/>
        <family val="2"/>
      </rPr>
      <t>1</t>
    </r>
    <r>
      <rPr>
        <sz val="10"/>
        <rFont val="Arial"/>
        <family val="2"/>
      </rPr>
      <t xml:space="preserve">Farm weight. </t>
    </r>
  </si>
  <si>
    <r>
      <rPr>
        <vertAlign val="superscript"/>
        <sz val="10"/>
        <rFont val="Arial"/>
        <family val="2"/>
      </rPr>
      <t>2</t>
    </r>
    <r>
      <rPr>
        <sz val="10"/>
        <rFont val="Arial"/>
        <family val="2"/>
      </rPr>
      <t xml:space="preserve">Beginning in September of year preceding that indicated. </t>
    </r>
  </si>
  <si>
    <r>
      <rPr>
        <vertAlign val="superscript"/>
        <sz val="10"/>
        <rFont val="Arial"/>
        <family val="2"/>
      </rPr>
      <t>3</t>
    </r>
    <r>
      <rPr>
        <sz val="10"/>
        <rFont val="Arial"/>
        <family val="2"/>
      </rPr>
      <t xml:space="preserve">Resident population plus the Armed Forces overseas. </t>
    </r>
  </si>
  <si>
    <r>
      <rPr>
        <vertAlign val="superscript"/>
        <sz val="10"/>
        <rFont val="Arial"/>
        <family val="2"/>
      </rPr>
      <t>4</t>
    </r>
    <r>
      <rPr>
        <sz val="10"/>
        <rFont val="Arial"/>
        <family val="2"/>
      </rPr>
      <t xml:space="preserve">Computed from unrounded data. </t>
    </r>
  </si>
  <si>
    <r>
      <t>Fresh lemons: Supply and use</t>
    </r>
    <r>
      <rPr>
        <b/>
        <vertAlign val="superscript"/>
        <sz val="10"/>
        <rFont val="Arial"/>
        <family val="2"/>
      </rPr>
      <t>1</t>
    </r>
  </si>
  <si>
    <r>
      <rPr>
        <vertAlign val="superscript"/>
        <sz val="10"/>
        <rFont val="Arial"/>
        <family val="2"/>
      </rPr>
      <t>2</t>
    </r>
    <r>
      <rPr>
        <sz val="10"/>
        <rFont val="Arial"/>
        <family val="2"/>
      </rPr>
      <t xml:space="preserve">Beginning in August of year preceding that indicated. </t>
    </r>
  </si>
  <si>
    <r>
      <rPr>
        <vertAlign val="superscript"/>
        <sz val="10"/>
        <rFont val="Arial"/>
        <family val="2"/>
      </rPr>
      <t>5</t>
    </r>
    <r>
      <rPr>
        <sz val="10"/>
        <rFont val="Arial"/>
        <family val="2"/>
      </rPr>
      <t>Conversion factor = 0.96.</t>
    </r>
  </si>
  <si>
    <r>
      <t>Fresh limes: Supply and use</t>
    </r>
    <r>
      <rPr>
        <b/>
        <vertAlign val="superscript"/>
        <sz val="10"/>
        <rFont val="Arial"/>
        <family val="2"/>
      </rPr>
      <t>1</t>
    </r>
  </si>
  <si>
    <r>
      <t>Retail</t>
    </r>
    <r>
      <rPr>
        <vertAlign val="superscript"/>
        <sz val="10"/>
        <rFont val="Arial"/>
        <family val="2"/>
      </rPr>
      <t>7</t>
    </r>
  </si>
  <si>
    <r>
      <rPr>
        <vertAlign val="superscript"/>
        <sz val="10"/>
        <rFont val="Arial"/>
        <family val="2"/>
      </rPr>
      <t>2</t>
    </r>
    <r>
      <rPr>
        <sz val="10"/>
        <rFont val="Arial"/>
        <family val="2"/>
      </rPr>
      <t xml:space="preserve">Beginning in April of year preceding that indicated until 2002 when it begins in January. </t>
    </r>
  </si>
  <si>
    <r>
      <t>Fresh oranges and temples: Supply and use</t>
    </r>
    <r>
      <rPr>
        <b/>
        <vertAlign val="superscript"/>
        <sz val="10"/>
        <rFont val="Arial"/>
        <family val="2"/>
      </rPr>
      <t>1</t>
    </r>
  </si>
  <si>
    <r>
      <t>Food availability</t>
    </r>
    <r>
      <rPr>
        <vertAlign val="superscript"/>
        <sz val="10"/>
        <rFont val="Arial"/>
        <family val="2"/>
      </rPr>
      <t>5</t>
    </r>
  </si>
  <si>
    <r>
      <t>Production</t>
    </r>
    <r>
      <rPr>
        <vertAlign val="superscript"/>
        <sz val="10"/>
        <rFont val="Arial"/>
        <family val="2"/>
      </rPr>
      <t>4</t>
    </r>
  </si>
  <si>
    <r>
      <t>Total supply</t>
    </r>
    <r>
      <rPr>
        <vertAlign val="superscript"/>
        <sz val="10"/>
        <rFont val="Arial"/>
        <family val="2"/>
      </rPr>
      <t>5</t>
    </r>
  </si>
  <si>
    <r>
      <t>Retail</t>
    </r>
    <r>
      <rPr>
        <vertAlign val="superscript"/>
        <sz val="10"/>
        <rFont val="Arial"/>
        <family val="2"/>
      </rPr>
      <t>6</t>
    </r>
  </si>
  <si>
    <r>
      <rPr>
        <vertAlign val="superscript"/>
        <sz val="10"/>
        <rFont val="Arial"/>
        <family val="2"/>
      </rPr>
      <t>2</t>
    </r>
    <r>
      <rPr>
        <sz val="10"/>
        <rFont val="Arial"/>
        <family val="2"/>
      </rPr>
      <t xml:space="preserve">Beginning in November of year preceding that indicated. </t>
    </r>
  </si>
  <si>
    <r>
      <rPr>
        <vertAlign val="superscript"/>
        <sz val="10"/>
        <rFont val="Arial"/>
        <family val="2"/>
      </rPr>
      <t>4</t>
    </r>
    <r>
      <rPr>
        <sz val="10"/>
        <rFont val="Arial"/>
        <family val="2"/>
      </rPr>
      <t xml:space="preserve">Includes temples. </t>
    </r>
  </si>
  <si>
    <r>
      <rPr>
        <vertAlign val="superscript"/>
        <sz val="10"/>
        <rFont val="Arial"/>
        <family val="2"/>
      </rPr>
      <t>5</t>
    </r>
    <r>
      <rPr>
        <sz val="10"/>
        <rFont val="Arial"/>
        <family val="2"/>
      </rPr>
      <t xml:space="preserve">Computed from unrounded data. </t>
    </r>
  </si>
  <si>
    <r>
      <rPr>
        <vertAlign val="superscript"/>
        <sz val="10"/>
        <rFont val="Arial"/>
        <family val="2"/>
      </rPr>
      <t>6</t>
    </r>
    <r>
      <rPr>
        <sz val="10"/>
        <rFont val="Arial"/>
        <family val="2"/>
      </rPr>
      <t>Conversion factor = 0.97.</t>
    </r>
  </si>
  <si>
    <r>
      <t>Fresh tangerines, tangelos, and other mandarins: Supply and use</t>
    </r>
    <r>
      <rPr>
        <b/>
        <vertAlign val="superscript"/>
        <sz val="10"/>
        <rFont val="Arial"/>
        <family val="2"/>
      </rPr>
      <t>1</t>
    </r>
  </si>
  <si>
    <r>
      <rPr>
        <vertAlign val="superscript"/>
        <sz val="10"/>
        <rFont val="Arial"/>
        <family val="2"/>
      </rPr>
      <t>1</t>
    </r>
    <r>
      <rPr>
        <sz val="10"/>
        <rFont val="Arial"/>
        <family val="2"/>
      </rPr>
      <t xml:space="preserve">Farm weight, includes other mandarins. </t>
    </r>
  </si>
  <si>
    <r>
      <rPr>
        <vertAlign val="superscript"/>
        <sz val="10"/>
        <rFont val="Arial"/>
        <family val="2"/>
      </rPr>
      <t>3</t>
    </r>
    <r>
      <rPr>
        <sz val="10"/>
        <rFont val="Arial"/>
        <family val="2"/>
      </rPr>
      <t xml:space="preserve">Resident population plus Armed Forces overseas. </t>
    </r>
  </si>
  <si>
    <r>
      <rPr>
        <vertAlign val="superscript"/>
        <sz val="10"/>
        <rFont val="Arial"/>
        <family val="2"/>
      </rPr>
      <t>4</t>
    </r>
    <r>
      <rPr>
        <sz val="10"/>
        <rFont val="Arial"/>
        <family val="2"/>
      </rPr>
      <t xml:space="preserve">Includes all tangerine varieties, such as Fallglo, Sunburst, Honey, clementine, mandarin, and satsuma, as well as tangelos and tangors. Beginning in 2017, includes temples and tangelos in Florida.  </t>
    </r>
  </si>
  <si>
    <r>
      <rPr>
        <vertAlign val="superscript"/>
        <sz val="10"/>
        <rFont val="Arial"/>
        <family val="2"/>
      </rPr>
      <t>6</t>
    </r>
    <r>
      <rPr>
        <sz val="10"/>
        <rFont val="Arial"/>
        <family val="2"/>
      </rPr>
      <t>Conversion factor = 0.95.</t>
    </r>
  </si>
  <si>
    <r>
      <t>Fresh apples: Supply and use</t>
    </r>
    <r>
      <rPr>
        <b/>
        <vertAlign val="superscript"/>
        <sz val="10"/>
        <rFont val="Arial"/>
        <family val="2"/>
      </rPr>
      <t>1</t>
    </r>
  </si>
  <si>
    <r>
      <rPr>
        <vertAlign val="superscript"/>
        <sz val="10"/>
        <rFont val="Arial"/>
        <family val="2"/>
      </rPr>
      <t>1</t>
    </r>
    <r>
      <rPr>
        <sz val="10"/>
        <rFont val="Arial"/>
        <family val="2"/>
      </rPr>
      <t xml:space="preserve">Farm weight. Commercial production only. </t>
    </r>
  </si>
  <si>
    <r>
      <rPr>
        <vertAlign val="superscript"/>
        <sz val="10"/>
        <rFont val="Arial"/>
        <family val="2"/>
      </rPr>
      <t>2</t>
    </r>
    <r>
      <rPr>
        <sz val="10"/>
        <rFont val="Arial"/>
        <family val="2"/>
      </rPr>
      <t xml:space="preserve">Beginning in August of year indicated. </t>
    </r>
  </si>
  <si>
    <r>
      <t>Fresh apricots: Supply and use</t>
    </r>
    <r>
      <rPr>
        <b/>
        <vertAlign val="superscript"/>
        <sz val="10"/>
        <rFont val="Arial"/>
        <family val="2"/>
      </rPr>
      <t>1</t>
    </r>
  </si>
  <si>
    <r>
      <rPr>
        <vertAlign val="superscript"/>
        <sz val="10"/>
        <rFont val="Arial"/>
        <family val="2"/>
      </rPr>
      <t>2</t>
    </r>
    <r>
      <rPr>
        <sz val="10"/>
        <rFont val="Arial"/>
        <family val="2"/>
      </rPr>
      <t xml:space="preserve">Calendar year. </t>
    </r>
  </si>
  <si>
    <r>
      <rPr>
        <vertAlign val="superscript"/>
        <sz val="10"/>
        <rFont val="Arial"/>
        <family val="2"/>
      </rPr>
      <t>5</t>
    </r>
    <r>
      <rPr>
        <sz val="10"/>
        <rFont val="Arial"/>
        <family val="2"/>
      </rPr>
      <t>Conversion factor = 0.91.</t>
    </r>
  </si>
  <si>
    <r>
      <t>Fresh avocados: Supply and use</t>
    </r>
    <r>
      <rPr>
        <b/>
        <vertAlign val="superscript"/>
        <sz val="10"/>
        <rFont val="Arial"/>
        <family val="2"/>
      </rPr>
      <t>1</t>
    </r>
  </si>
  <si>
    <r>
      <t>Imports</t>
    </r>
    <r>
      <rPr>
        <vertAlign val="superscript"/>
        <sz val="10"/>
        <rFont val="Arial"/>
        <family val="2"/>
      </rPr>
      <t>4</t>
    </r>
  </si>
  <si>
    <r>
      <t>Exports</t>
    </r>
    <r>
      <rPr>
        <vertAlign val="superscript"/>
        <sz val="10"/>
        <rFont val="Arial"/>
        <family val="2"/>
      </rPr>
      <t>4</t>
    </r>
  </si>
  <si>
    <r>
      <t>2012</t>
    </r>
    <r>
      <rPr>
        <vertAlign val="superscript"/>
        <sz val="10"/>
        <rFont val="Arial"/>
        <family val="2"/>
      </rPr>
      <t>6</t>
    </r>
  </si>
  <si>
    <r>
      <rPr>
        <vertAlign val="superscript"/>
        <sz val="10"/>
        <rFont val="Arial"/>
        <family val="2"/>
      </rPr>
      <t>4</t>
    </r>
    <r>
      <rPr>
        <sz val="10"/>
        <rFont val="Arial"/>
        <family val="2"/>
      </rPr>
      <t xml:space="preserve">Imports and exports are on a calendar year. </t>
    </r>
  </si>
  <si>
    <r>
      <rPr>
        <vertAlign val="superscript"/>
        <sz val="10"/>
        <rFont val="Arial"/>
        <family val="2"/>
      </rPr>
      <t>7</t>
    </r>
    <r>
      <rPr>
        <sz val="10"/>
        <rFont val="Arial"/>
        <family val="2"/>
      </rPr>
      <t>Conversion factor = 0.94.</t>
    </r>
  </si>
  <si>
    <r>
      <t>Fresh bananas: Supply and use</t>
    </r>
    <r>
      <rPr>
        <b/>
        <vertAlign val="superscript"/>
        <sz val="10"/>
        <rFont val="Arial"/>
        <family val="2"/>
      </rPr>
      <t>1</t>
    </r>
  </si>
  <si>
    <r>
      <t>Food availability</t>
    </r>
    <r>
      <rPr>
        <vertAlign val="superscript"/>
        <sz val="10"/>
        <rFont val="Arial"/>
        <family val="2"/>
      </rPr>
      <t>6</t>
    </r>
  </si>
  <si>
    <r>
      <t>Imports</t>
    </r>
    <r>
      <rPr>
        <vertAlign val="superscript"/>
        <sz val="10"/>
        <rFont val="Arial"/>
        <family val="2"/>
      </rPr>
      <t>5</t>
    </r>
  </si>
  <si>
    <r>
      <t>Total supply</t>
    </r>
    <r>
      <rPr>
        <vertAlign val="superscript"/>
        <sz val="10"/>
        <rFont val="Arial"/>
        <family val="2"/>
      </rPr>
      <t>6</t>
    </r>
  </si>
  <si>
    <r>
      <t>Retail</t>
    </r>
    <r>
      <rPr>
        <vertAlign val="superscript"/>
        <sz val="10"/>
        <rFont val="Arial"/>
        <family val="2"/>
      </rPr>
      <t>8</t>
    </r>
  </si>
  <si>
    <r>
      <t>2012</t>
    </r>
    <r>
      <rPr>
        <vertAlign val="superscript"/>
        <sz val="10"/>
        <rFont val="Arial"/>
        <family val="2"/>
      </rPr>
      <t>7</t>
    </r>
  </si>
  <si>
    <r>
      <rPr>
        <vertAlign val="superscript"/>
        <sz val="10"/>
        <rFont val="Arial"/>
        <family val="2"/>
      </rPr>
      <t>4</t>
    </r>
    <r>
      <rPr>
        <sz val="10"/>
        <rFont val="Arial"/>
        <family val="2"/>
      </rPr>
      <t xml:space="preserve">Beginning in 2018, USDA, National Agricultural Statistics Service (NASS) discontinued reporting annual production statistics for Hawaii bananas (total, utilized, fresh, processed). </t>
    </r>
  </si>
  <si>
    <r>
      <rPr>
        <vertAlign val="superscript"/>
        <sz val="10"/>
        <rFont val="Arial"/>
        <family val="2"/>
      </rPr>
      <t>6</t>
    </r>
    <r>
      <rPr>
        <sz val="10"/>
        <rFont val="Arial"/>
        <family val="2"/>
      </rPr>
      <t xml:space="preserve">Computed from unrounded data. </t>
    </r>
  </si>
  <si>
    <r>
      <rPr>
        <vertAlign val="superscript"/>
        <sz val="10"/>
        <rFont val="Arial"/>
        <family val="2"/>
      </rPr>
      <t>7</t>
    </r>
    <r>
      <rPr>
        <sz val="10"/>
        <rFont val="Arial"/>
        <family val="2"/>
      </rPr>
      <t xml:space="preserve">In the absence of 2012 domestic production data from USDA, NASS, USDA, Economic Research Service per capita use estimate based solely on U.S. trade data from U.S. Department of Commerce, Bureau of the Census. </t>
    </r>
  </si>
  <si>
    <r>
      <rPr>
        <vertAlign val="superscript"/>
        <sz val="10"/>
        <rFont val="Arial"/>
        <family val="2"/>
      </rPr>
      <t>8</t>
    </r>
    <r>
      <rPr>
        <sz val="10"/>
        <rFont val="Arial"/>
        <family val="2"/>
      </rPr>
      <t>Conversion factor = 1.00.</t>
    </r>
  </si>
  <si>
    <r>
      <t>Fresh blueberries: Supply and use</t>
    </r>
    <r>
      <rPr>
        <b/>
        <vertAlign val="superscript"/>
        <sz val="10"/>
        <rFont val="Arial"/>
        <family val="2"/>
      </rPr>
      <t>1</t>
    </r>
  </si>
  <si>
    <r>
      <rPr>
        <vertAlign val="superscript"/>
        <sz val="10"/>
        <rFont val="Arial"/>
        <family val="2"/>
      </rPr>
      <t>4</t>
    </r>
    <r>
      <rPr>
        <sz val="10"/>
        <rFont val="Arial"/>
        <family val="2"/>
      </rPr>
      <t xml:space="preserve">Beginning in 1993, includes wild blueberry fresh-market production. </t>
    </r>
  </si>
  <si>
    <r>
      <rPr>
        <vertAlign val="superscript"/>
        <sz val="10"/>
        <rFont val="Arial"/>
        <family val="2"/>
      </rPr>
      <t>6</t>
    </r>
    <r>
      <rPr>
        <sz val="10"/>
        <rFont val="Arial"/>
        <family val="2"/>
      </rPr>
      <t>Conversion factor = 0.92.</t>
    </r>
  </si>
  <si>
    <r>
      <t>Fresh cantaloupe: Supply and use</t>
    </r>
    <r>
      <rPr>
        <b/>
        <vertAlign val="superscript"/>
        <sz val="10"/>
        <rFont val="Arial"/>
        <family val="2"/>
      </rPr>
      <t>1</t>
    </r>
  </si>
  <si>
    <r>
      <rPr>
        <vertAlign val="superscript"/>
        <sz val="10"/>
        <rFont val="Arial"/>
        <family val="2"/>
      </rPr>
      <t>1</t>
    </r>
    <r>
      <rPr>
        <sz val="10"/>
        <rFont val="Arial"/>
        <family val="2"/>
      </rPr>
      <t>Source: USDA, National Agricultural Statistics Service. Includes any processing uses. From 1982 to 1991, production estimated by USDA, Economic Research Service based on available State data adjusted to the national level.</t>
    </r>
    <r>
      <rPr>
        <vertAlign val="superscript"/>
        <sz val="10"/>
        <rFont val="Arial"/>
        <family val="2"/>
      </rPr>
      <t xml:space="preserve"> </t>
    </r>
  </si>
  <si>
    <r>
      <t>Fresh grapes: Supply and use</t>
    </r>
    <r>
      <rPr>
        <b/>
        <vertAlign val="superscript"/>
        <sz val="10"/>
        <rFont val="Arial"/>
        <family val="2"/>
      </rPr>
      <t>1</t>
    </r>
  </si>
  <si>
    <r>
      <rPr>
        <vertAlign val="superscript"/>
        <sz val="10"/>
        <rFont val="Arial"/>
        <family val="2"/>
      </rPr>
      <t>2</t>
    </r>
    <r>
      <rPr>
        <sz val="10"/>
        <rFont val="Arial"/>
        <family val="2"/>
      </rPr>
      <t xml:space="preserve">Marketing year begins in May of the first year shown beginning in 1990 to date. A July-June marketing season used prior to 1990/91. </t>
    </r>
  </si>
  <si>
    <r>
      <t>Fresh honeydew melons: Supply and use</t>
    </r>
    <r>
      <rPr>
        <b/>
        <vertAlign val="superscript"/>
        <sz val="10"/>
        <rFont val="Arial"/>
        <family val="2"/>
      </rPr>
      <t>1</t>
    </r>
  </si>
  <si>
    <r>
      <rPr>
        <vertAlign val="superscript"/>
        <sz val="10"/>
        <rFont val="Arial"/>
        <family val="2"/>
      </rPr>
      <t>1</t>
    </r>
    <r>
      <rPr>
        <sz val="10"/>
        <rFont val="Arial"/>
        <family val="2"/>
      </rPr>
      <t xml:space="preserve">Source: USDA, National Agricultural Statistics Service. </t>
    </r>
  </si>
  <si>
    <r>
      <t>Fresh kiwifruit: Supply and use</t>
    </r>
    <r>
      <rPr>
        <b/>
        <vertAlign val="superscript"/>
        <sz val="10"/>
        <rFont val="Arial"/>
        <family val="2"/>
      </rPr>
      <t>1</t>
    </r>
  </si>
  <si>
    <r>
      <rPr>
        <vertAlign val="superscript"/>
        <sz val="10"/>
        <rFont val="Arial"/>
        <family val="2"/>
      </rPr>
      <t>2</t>
    </r>
    <r>
      <rPr>
        <sz val="10"/>
        <rFont val="Arial"/>
        <family val="2"/>
      </rPr>
      <t xml:space="preserve">Marketing year begins in October of the first year. </t>
    </r>
  </si>
  <si>
    <r>
      <rPr>
        <vertAlign val="superscript"/>
        <sz val="10"/>
        <rFont val="Arial"/>
        <family val="2"/>
      </rPr>
      <t>4</t>
    </r>
    <r>
      <rPr>
        <sz val="10"/>
        <rFont val="Arial"/>
        <family val="2"/>
      </rPr>
      <t xml:space="preserve">Domestic production from 1988 to date is from the USDA, National Agricultural Statistics Service. </t>
    </r>
  </si>
  <si>
    <r>
      <rPr>
        <vertAlign val="superscript"/>
        <sz val="10"/>
        <rFont val="Arial"/>
        <family val="2"/>
      </rPr>
      <t>6</t>
    </r>
    <r>
      <rPr>
        <sz val="10"/>
        <rFont val="Arial"/>
        <family val="2"/>
      </rPr>
      <t>Conversion factor = 0.91.</t>
    </r>
  </si>
  <si>
    <r>
      <t>Fresh mangoes: Supply and use</t>
    </r>
    <r>
      <rPr>
        <b/>
        <vertAlign val="superscript"/>
        <sz val="10"/>
        <rFont val="Arial"/>
        <family val="2"/>
      </rPr>
      <t>1</t>
    </r>
  </si>
  <si>
    <r>
      <t>Exports</t>
    </r>
    <r>
      <rPr>
        <vertAlign val="superscript"/>
        <sz val="10"/>
        <rFont val="Arial"/>
        <family val="2"/>
      </rPr>
      <t>5</t>
    </r>
  </si>
  <si>
    <r>
      <t>1993</t>
    </r>
    <r>
      <rPr>
        <vertAlign val="superscript"/>
        <sz val="10"/>
        <rFont val="Arial"/>
        <family val="2"/>
      </rPr>
      <t>7</t>
    </r>
  </si>
  <si>
    <r>
      <rPr>
        <vertAlign val="superscript"/>
        <sz val="10"/>
        <rFont val="Arial"/>
        <family val="2"/>
      </rPr>
      <t>7</t>
    </r>
    <r>
      <rPr>
        <sz val="10"/>
        <rFont val="Arial"/>
        <family val="2"/>
      </rPr>
      <t xml:space="preserve">Reflects tree losses due to Hurricane Andrew in August 1992. </t>
    </r>
  </si>
  <si>
    <r>
      <rPr>
        <vertAlign val="superscript"/>
        <sz val="10"/>
        <rFont val="Arial"/>
        <family val="2"/>
      </rPr>
      <t>8</t>
    </r>
    <r>
      <rPr>
        <sz val="10"/>
        <rFont val="Arial"/>
        <family val="2"/>
      </rPr>
      <t xml:space="preserve">Conversion factor = 0.95. </t>
    </r>
  </si>
  <si>
    <r>
      <t>Fresh papayas: Supply and use</t>
    </r>
    <r>
      <rPr>
        <b/>
        <vertAlign val="superscript"/>
        <sz val="10"/>
        <rFont val="Arial"/>
        <family val="2"/>
      </rPr>
      <t>1</t>
    </r>
  </si>
  <si>
    <r>
      <t>2015</t>
    </r>
    <r>
      <rPr>
        <vertAlign val="superscript"/>
        <sz val="10"/>
        <rFont val="Arial"/>
        <family val="2"/>
      </rPr>
      <t>8</t>
    </r>
  </si>
  <si>
    <r>
      <t>2016</t>
    </r>
    <r>
      <rPr>
        <vertAlign val="superscript"/>
        <sz val="10"/>
        <rFont val="Arial"/>
        <family val="2"/>
      </rPr>
      <t>8</t>
    </r>
  </si>
  <si>
    <r>
      <t>2017</t>
    </r>
    <r>
      <rPr>
        <vertAlign val="superscript"/>
        <sz val="10"/>
        <rFont val="Arial"/>
        <family val="2"/>
      </rPr>
      <t>8</t>
    </r>
  </si>
  <si>
    <r>
      <t>2019</t>
    </r>
    <r>
      <rPr>
        <vertAlign val="superscript"/>
        <sz val="10"/>
        <rFont val="Arial"/>
        <family val="2"/>
      </rPr>
      <t>8</t>
    </r>
  </si>
  <si>
    <r>
      <rPr>
        <vertAlign val="superscript"/>
        <sz val="10"/>
        <rFont val="Arial"/>
        <family val="2"/>
      </rPr>
      <t>6</t>
    </r>
    <r>
      <rPr>
        <sz val="10"/>
        <rFont val="Arial"/>
        <family val="2"/>
      </rPr>
      <t xml:space="preserve">In the absence of 2012 domestic production data from USDA, National Agricultural Statistics Service, USDA, Economic Research Service per capita use estimate based solely on U.S. trade data from U.S. Department of Commerce, Bureau of the Census. </t>
    </r>
  </si>
  <si>
    <r>
      <rPr>
        <vertAlign val="superscript"/>
        <sz val="10"/>
        <rFont val="Arial"/>
        <family val="2"/>
      </rPr>
      <t>7</t>
    </r>
    <r>
      <rPr>
        <sz val="10"/>
        <rFont val="Arial"/>
        <family val="2"/>
      </rPr>
      <t xml:space="preserve">Conversion factor = 0.95. </t>
    </r>
  </si>
  <si>
    <r>
      <t>Fresh peaches and nectarines: Supply and use</t>
    </r>
    <r>
      <rPr>
        <b/>
        <vertAlign val="superscript"/>
        <sz val="10"/>
        <rFont val="Arial"/>
        <family val="2"/>
      </rPr>
      <t>1</t>
    </r>
  </si>
  <si>
    <r>
      <rPr>
        <vertAlign val="superscript"/>
        <sz val="10"/>
        <rFont val="Arial"/>
        <family val="2"/>
      </rPr>
      <t>5</t>
    </r>
    <r>
      <rPr>
        <sz val="10"/>
        <rFont val="Arial"/>
        <family val="2"/>
      </rPr>
      <t xml:space="preserve">Conversion factor = 0.95. </t>
    </r>
  </si>
  <si>
    <r>
      <t>Fresh pears: Supply and use</t>
    </r>
    <r>
      <rPr>
        <b/>
        <vertAlign val="superscript"/>
        <sz val="10"/>
        <rFont val="Arial"/>
        <family val="2"/>
      </rPr>
      <t>1</t>
    </r>
  </si>
  <si>
    <r>
      <rPr>
        <vertAlign val="superscript"/>
        <sz val="10"/>
        <rFont val="Arial"/>
        <family val="2"/>
      </rPr>
      <t>2</t>
    </r>
    <r>
      <rPr>
        <sz val="10"/>
        <rFont val="Arial"/>
        <family val="2"/>
      </rPr>
      <t xml:space="preserve">Beginning in July of year indicated. </t>
    </r>
  </si>
  <si>
    <r>
      <t>Fresh pineapples: Supply and use</t>
    </r>
    <r>
      <rPr>
        <b/>
        <vertAlign val="superscript"/>
        <sz val="10"/>
        <color indexed="8"/>
        <rFont val="arial"/>
        <family val="2"/>
      </rPr>
      <t>1</t>
    </r>
  </si>
  <si>
    <r>
      <rPr>
        <vertAlign val="superscript"/>
        <sz val="10"/>
        <color indexed="8"/>
        <rFont val="arial"/>
        <family val="2"/>
      </rPr>
      <t>1</t>
    </r>
    <r>
      <rPr>
        <sz val="10"/>
        <color indexed="8"/>
        <rFont val="Arial"/>
        <family val="2"/>
      </rPr>
      <t xml:space="preserve">Farm weight. </t>
    </r>
  </si>
  <si>
    <r>
      <rPr>
        <vertAlign val="superscript"/>
        <sz val="10"/>
        <color rgb="FF000000"/>
        <rFont val="Arial"/>
        <family val="2"/>
      </rPr>
      <t>2</t>
    </r>
    <r>
      <rPr>
        <sz val="10"/>
        <color indexed="8"/>
        <rFont val="Arial"/>
        <family val="2"/>
      </rPr>
      <t xml:space="preserve">Calendar year. </t>
    </r>
  </si>
  <si>
    <r>
      <rPr>
        <vertAlign val="superscript"/>
        <sz val="10"/>
        <color rgb="FF000000"/>
        <rFont val="Arial"/>
        <family val="2"/>
      </rPr>
      <t>3</t>
    </r>
    <r>
      <rPr>
        <sz val="10"/>
        <color indexed="8"/>
        <rFont val="Arial"/>
        <family val="2"/>
      </rPr>
      <t xml:space="preserve">Resident population plus the Armed Forces overseas. </t>
    </r>
  </si>
  <si>
    <r>
      <rPr>
        <vertAlign val="superscript"/>
        <sz val="10"/>
        <color rgb="FF000000"/>
        <rFont val="Arial"/>
        <family val="2"/>
      </rPr>
      <t>4</t>
    </r>
    <r>
      <rPr>
        <sz val="10"/>
        <color indexed="8"/>
        <rFont val="Arial"/>
        <family val="2"/>
      </rPr>
      <t xml:space="preserve">Computed from unrounded data. </t>
    </r>
  </si>
  <si>
    <r>
      <rPr>
        <vertAlign val="superscript"/>
        <sz val="10"/>
        <color rgb="FF000000"/>
        <rFont val="Arial"/>
        <family val="2"/>
      </rPr>
      <t>5</t>
    </r>
    <r>
      <rPr>
        <sz val="10"/>
        <color indexed="8"/>
        <rFont val="Arial"/>
        <family val="2"/>
      </rPr>
      <t xml:space="preserve">Conversion factor = 0.95. </t>
    </r>
  </si>
  <si>
    <r>
      <t>Fresh raspberries: Supply and use</t>
    </r>
    <r>
      <rPr>
        <b/>
        <vertAlign val="superscript"/>
        <sz val="10"/>
        <rFont val="Arial"/>
        <family val="2"/>
      </rPr>
      <t>1</t>
    </r>
  </si>
  <si>
    <r>
      <t>Exports</t>
    </r>
    <r>
      <rPr>
        <vertAlign val="superscript"/>
        <sz val="10"/>
        <rFont val="Arial"/>
        <family val="2"/>
      </rPr>
      <t>6</t>
    </r>
  </si>
  <si>
    <r>
      <t>2014</t>
    </r>
    <r>
      <rPr>
        <vertAlign val="superscript"/>
        <sz val="10"/>
        <rFont val="Arial"/>
        <family val="2"/>
      </rPr>
      <t>7</t>
    </r>
  </si>
  <si>
    <r>
      <rPr>
        <vertAlign val="superscript"/>
        <sz val="10"/>
        <rFont val="Arial"/>
        <family val="2"/>
      </rPr>
      <t>4</t>
    </r>
    <r>
      <rPr>
        <sz val="10"/>
        <rFont val="Arial"/>
        <family val="2"/>
      </rPr>
      <t xml:space="preserve">Based on production in Oregon, Washington, and California, using the assumption in years 1992 to 1993 that 95 percent of California's raspberry crop is for fresh use. </t>
    </r>
  </si>
  <si>
    <r>
      <rPr>
        <vertAlign val="superscript"/>
        <sz val="10"/>
        <rFont val="Arial"/>
        <family val="2"/>
      </rPr>
      <t>6</t>
    </r>
    <r>
      <rPr>
        <sz val="10"/>
        <rFont val="Arial"/>
        <family val="2"/>
      </rPr>
      <t xml:space="preserve">Exports also include blackberries, mulberries, and loganberries. </t>
    </r>
  </si>
  <si>
    <r>
      <rPr>
        <vertAlign val="superscript"/>
        <sz val="10"/>
        <rFont val="Arial"/>
        <family val="2"/>
      </rPr>
      <t>7</t>
    </r>
    <r>
      <rPr>
        <sz val="10"/>
        <rFont val="Arial"/>
        <family val="2"/>
      </rPr>
      <t xml:space="preserve">USDA, National Agricultural Statistics Service started reporting California raspberry production for fresh and processing separately. </t>
    </r>
  </si>
  <si>
    <r>
      <rPr>
        <vertAlign val="superscript"/>
        <sz val="10"/>
        <rFont val="Arial"/>
        <family val="2"/>
      </rPr>
      <t>8</t>
    </r>
    <r>
      <rPr>
        <sz val="10"/>
        <rFont val="Arial"/>
        <family val="2"/>
      </rPr>
      <t xml:space="preserve">Conversion factor = 0.92. </t>
    </r>
  </si>
  <si>
    <r>
      <t>Fresh strawberries: Supply and use</t>
    </r>
    <r>
      <rPr>
        <b/>
        <vertAlign val="superscript"/>
        <sz val="10"/>
        <rFont val="Arial"/>
        <family val="2"/>
      </rPr>
      <t>1</t>
    </r>
  </si>
  <si>
    <r>
      <t>Fresh watermelon: Supply and use</t>
    </r>
    <r>
      <rPr>
        <b/>
        <vertAlign val="superscript"/>
        <sz val="10"/>
        <rFont val="Arial"/>
        <family val="2"/>
      </rPr>
      <t>1</t>
    </r>
  </si>
  <si>
    <r>
      <rPr>
        <vertAlign val="superscript"/>
        <sz val="10"/>
        <rFont val="Arial"/>
        <family val="2"/>
      </rPr>
      <t>1</t>
    </r>
    <r>
      <rPr>
        <sz val="10"/>
        <rFont val="Arial"/>
        <family val="2"/>
      </rPr>
      <t xml:space="preserve">Source: USDA, National Agricultural Statistics Service. Includes all uses. From 1982 to 1991, production estimated by USDA, Economic Research Service based on available State data adjusted to the national level. </t>
    </r>
  </si>
  <si>
    <r>
      <rPr>
        <vertAlign val="superscript"/>
        <sz val="10"/>
        <rFont val="Arial"/>
        <family val="2"/>
      </rPr>
      <t>4</t>
    </r>
    <r>
      <rPr>
        <sz val="10"/>
        <rFont val="Arial"/>
        <family val="2"/>
      </rPr>
      <t xml:space="preserve">Source: U.S. Department of Commerce, Bureau of the Census. </t>
    </r>
  </si>
  <si>
    <r>
      <rPr>
        <vertAlign val="superscript"/>
        <sz val="10"/>
        <rFont val="Arial"/>
        <family val="2"/>
      </rPr>
      <t>6</t>
    </r>
    <r>
      <rPr>
        <sz val="10"/>
        <rFont val="Arial"/>
        <family val="2"/>
      </rPr>
      <t>Conversion factor = 0.90.</t>
    </r>
  </si>
  <si>
    <t>----------------------------------------------- Million pounds -----------------------------------------------</t>
  </si>
  <si>
    <t>--------- Pounds ----------</t>
  </si>
  <si>
    <t>------ Millions ------</t>
  </si>
  <si>
    <r>
      <rPr>
        <vertAlign val="superscript"/>
        <sz val="10"/>
        <rFont val="Arial"/>
        <family val="2"/>
      </rPr>
      <t>4</t>
    </r>
    <r>
      <rPr>
        <sz val="10"/>
        <rFont val="Arial"/>
        <family val="2"/>
      </rPr>
      <t>Computed from unrounded data.</t>
    </r>
  </si>
  <si>
    <r>
      <t>U.S. population,    July 1</t>
    </r>
    <r>
      <rPr>
        <vertAlign val="superscript"/>
        <sz val="10"/>
        <rFont val="Arial"/>
        <family val="2"/>
      </rPr>
      <t>3</t>
    </r>
  </si>
  <si>
    <r>
      <t>U.S. population,   July 1</t>
    </r>
    <r>
      <rPr>
        <vertAlign val="superscript"/>
        <sz val="10"/>
        <rFont val="Arial"/>
        <family val="2"/>
      </rPr>
      <t>3</t>
    </r>
  </si>
  <si>
    <r>
      <rPr>
        <vertAlign val="superscript"/>
        <sz val="10"/>
        <rFont val="Arial"/>
        <family val="2"/>
      </rPr>
      <t>4</t>
    </r>
    <r>
      <rPr>
        <sz val="10"/>
        <rFont val="Arial"/>
        <family val="2"/>
      </rPr>
      <t xml:space="preserve">Source: U.S. Department of Commerce, Bureau of the Census. Exports for 1978–89 adjusted using Canadian import data. </t>
    </r>
  </si>
  <si>
    <r>
      <rPr>
        <vertAlign val="superscript"/>
        <sz val="10"/>
        <rFont val="Arial"/>
        <family val="2"/>
      </rPr>
      <t>4</t>
    </r>
    <r>
      <rPr>
        <sz val="10"/>
        <rFont val="Arial"/>
        <family val="2"/>
      </rPr>
      <t xml:space="preserve">Imports 1989–92 include small amounts of fresh guava. </t>
    </r>
  </si>
  <si>
    <r>
      <t>2020</t>
    </r>
    <r>
      <rPr>
        <vertAlign val="superscript"/>
        <sz val="10"/>
        <rFont val="Arial"/>
        <family val="2"/>
      </rPr>
      <t>8</t>
    </r>
  </si>
  <si>
    <r>
      <t>2021</t>
    </r>
    <r>
      <rPr>
        <vertAlign val="superscript"/>
        <sz val="10"/>
        <rFont val="Arial"/>
        <family val="2"/>
      </rPr>
      <t>8</t>
    </r>
  </si>
  <si>
    <r>
      <rPr>
        <vertAlign val="superscript"/>
        <sz val="10"/>
        <rFont val="Arial"/>
        <family val="2"/>
      </rPr>
      <t>5</t>
    </r>
    <r>
      <rPr>
        <sz val="10"/>
        <rFont val="Arial"/>
        <family val="2"/>
      </rPr>
      <t xml:space="preserve">Before 1981, mangoes, papaya, and kiwifruit exports were reported together. </t>
    </r>
  </si>
  <si>
    <r>
      <rPr>
        <vertAlign val="superscript"/>
        <sz val="10"/>
        <rFont val="Arial"/>
        <family val="2"/>
      </rPr>
      <t>8</t>
    </r>
    <r>
      <rPr>
        <sz val="10"/>
        <rFont val="Arial"/>
        <family val="2"/>
      </rPr>
      <t>Production based on 2009–14 average share of fresh-market production to total utilized production, which was approximately 97 percent.</t>
    </r>
  </si>
  <si>
    <r>
      <t>Production</t>
    </r>
    <r>
      <rPr>
        <vertAlign val="superscript"/>
        <sz val="10"/>
        <rFont val="Arial"/>
        <family val="2"/>
      </rPr>
      <t>4, 7</t>
    </r>
  </si>
  <si>
    <t>CF = 0.90</t>
  </si>
  <si>
    <t>Contact Linda Kantor or Andrzej Blazejczyk for more information.</t>
  </si>
  <si>
    <t>Table of Contents</t>
  </si>
  <si>
    <t>Source: USDA, Economic Research Service using data from various sources as documented on the Food Availability Data System home page.</t>
  </si>
  <si>
    <r>
      <rPr>
        <vertAlign val="superscript"/>
        <sz val="10"/>
        <rFont val="Arial"/>
        <family val="2"/>
      </rPr>
      <t>6</t>
    </r>
    <r>
      <rPr>
        <sz val="10"/>
        <rFont val="Arial"/>
        <family val="2"/>
      </rPr>
      <t xml:space="preserve">In the absence of 2012 U.S. production data from USDA, National Agricultural Statistics Service, utilized production data derived from production estimates from the California Avocado Commission and the Florida Avocado Administrative Committee. </t>
    </r>
  </si>
  <si>
    <r>
      <rPr>
        <vertAlign val="superscript"/>
        <sz val="10"/>
        <rFont val="Arial"/>
        <family val="2"/>
      </rPr>
      <t>8</t>
    </r>
    <r>
      <rPr>
        <sz val="10"/>
        <rFont val="Arial"/>
        <family val="2"/>
      </rPr>
      <t>U.S. production estimates derived from USDA, National Agricultural Statistics Service and the California Avocado Commission.</t>
    </r>
  </si>
  <si>
    <r>
      <t>2018</t>
    </r>
    <r>
      <rPr>
        <vertAlign val="superscript"/>
        <sz val="10"/>
        <rFont val="Arial"/>
        <family val="2"/>
      </rPr>
      <t>8</t>
    </r>
  </si>
  <si>
    <r>
      <rPr>
        <vertAlign val="superscript"/>
        <sz val="10"/>
        <rFont val="Arial"/>
        <family val="2"/>
      </rPr>
      <t>5</t>
    </r>
    <r>
      <rPr>
        <sz val="10"/>
        <rFont val="Arial"/>
        <family val="2"/>
      </rPr>
      <t>Imports are net of re-exports. Re-exports are exported goods which were previous imported.</t>
    </r>
  </si>
  <si>
    <r>
      <rPr>
        <vertAlign val="superscript"/>
        <sz val="10"/>
        <rFont val="Arial"/>
        <family val="2"/>
      </rPr>
      <t>6</t>
    </r>
    <r>
      <rPr>
        <sz val="10"/>
        <rFont val="Arial"/>
        <family val="2"/>
      </rPr>
      <t xml:space="preserve">Before 1981, mango, papaya, and kiwifruit exports were reported together; 1984–88 assume mangoes 75 percent of "other fruit" exports; 1989–92 exports include mangosteens and guavas. </t>
    </r>
  </si>
  <si>
    <r>
      <rPr>
        <vertAlign val="superscript"/>
        <sz val="10"/>
        <rFont val="Arial"/>
        <family val="2"/>
      </rPr>
      <t>4</t>
    </r>
    <r>
      <rPr>
        <sz val="10"/>
        <rFont val="Arial"/>
        <family val="2"/>
      </rPr>
      <t>Between 2000 and 2018, fresh utilized production estimates are based on California Strawberry Commission (CSC) data due to a change in a conversion factor for package sizes.</t>
    </r>
  </si>
  <si>
    <r>
      <rPr>
        <vertAlign val="superscript"/>
        <sz val="10"/>
        <rFont val="Arial"/>
        <family val="2"/>
      </rPr>
      <t>4</t>
    </r>
    <r>
      <rPr>
        <sz val="10"/>
        <rFont val="Arial"/>
        <family val="2"/>
      </rPr>
      <t xml:space="preserve">Utilized production does not necessarily match USDA's National Agricultural Statistics Service's numbers due to rounding at the State level. </t>
    </r>
  </si>
  <si>
    <r>
      <rPr>
        <vertAlign val="superscript"/>
        <sz val="10"/>
        <rFont val="Arial"/>
        <family val="2"/>
      </rPr>
      <t>6</t>
    </r>
    <r>
      <rPr>
        <sz val="10"/>
        <rFont val="Arial"/>
        <family val="2"/>
      </rPr>
      <t>Conversion factor = 0.96.</t>
    </r>
  </si>
  <si>
    <r>
      <rPr>
        <vertAlign val="superscript"/>
        <sz val="10"/>
        <rFont val="Arial"/>
        <family val="2"/>
      </rPr>
      <t>6</t>
    </r>
    <r>
      <rPr>
        <sz val="10"/>
        <rFont val="Arial"/>
        <family val="2"/>
      </rPr>
      <t xml:space="preserve">Reflects tree losses due to Hurricane Andrew in August 1992. </t>
    </r>
  </si>
  <si>
    <r>
      <rPr>
        <vertAlign val="superscript"/>
        <sz val="10"/>
        <rFont val="Arial"/>
        <family val="2"/>
      </rPr>
      <t>7</t>
    </r>
    <r>
      <rPr>
        <sz val="10"/>
        <rFont val="Arial"/>
        <family val="2"/>
      </rPr>
      <t xml:space="preserve">Since 2003, production data are no longer available. </t>
    </r>
  </si>
  <si>
    <r>
      <rPr>
        <vertAlign val="superscript"/>
        <sz val="10"/>
        <rFont val="Arial"/>
        <family val="2"/>
      </rPr>
      <t>8</t>
    </r>
    <r>
      <rPr>
        <sz val="10"/>
        <rFont val="Arial"/>
        <family val="2"/>
      </rPr>
      <t>Conversion factor = 0.95.</t>
    </r>
  </si>
  <si>
    <r>
      <t>1994</t>
    </r>
    <r>
      <rPr>
        <vertAlign val="superscript"/>
        <sz val="10"/>
        <rFont val="Arial"/>
        <family val="2"/>
      </rPr>
      <t>6</t>
    </r>
  </si>
  <si>
    <r>
      <t>2003</t>
    </r>
    <r>
      <rPr>
        <vertAlign val="superscript"/>
        <sz val="10"/>
        <rFont val="Arial"/>
        <family val="2"/>
      </rPr>
      <t>7</t>
    </r>
  </si>
  <si>
    <r>
      <rPr>
        <vertAlign val="superscript"/>
        <sz val="10"/>
        <rFont val="Arial"/>
        <family val="2"/>
      </rPr>
      <t>4</t>
    </r>
    <r>
      <rPr>
        <sz val="10"/>
        <rFont val="Arial"/>
        <family val="2"/>
      </rPr>
      <t xml:space="preserve">Source: U.S. Department of Commerce, Bureau of the Census. Honeydews do not have a separate Harmonized System (HS) code. From 1970–79, trade was estimated as 50 percent of the category called "other melons." From 1980–91, shipment data were used to estimate the distribution of the "other melon" category (ranged from 42 to 97 percent). Exports were not adjusted due to data limitations. </t>
    </r>
  </si>
  <si>
    <r>
      <t>U.S. population, January 1 of following year</t>
    </r>
    <r>
      <rPr>
        <vertAlign val="superscript"/>
        <sz val="10"/>
        <rFont val="Arial"/>
        <family val="2"/>
      </rPr>
      <t>3</t>
    </r>
  </si>
  <si>
    <r>
      <t>U.S. population, July 1 of following year</t>
    </r>
    <r>
      <rPr>
        <vertAlign val="superscript"/>
        <sz val="10"/>
        <rFont val="Arial"/>
        <family val="2"/>
      </rPr>
      <t>3</t>
    </r>
  </si>
  <si>
    <r>
      <t>U.S. total population, January 1</t>
    </r>
    <r>
      <rPr>
        <vertAlign val="superscript"/>
        <sz val="10"/>
        <rFont val="Arial"/>
        <family val="2"/>
      </rPr>
      <t>3</t>
    </r>
  </si>
  <si>
    <r>
      <t>U.S. total population, July 1</t>
    </r>
    <r>
      <rPr>
        <vertAlign val="superscript"/>
        <sz val="10"/>
        <rFont val="Arial"/>
        <family val="2"/>
      </rPr>
      <t>3</t>
    </r>
  </si>
  <si>
    <r>
      <t>U.S. total population,  January 1</t>
    </r>
    <r>
      <rPr>
        <vertAlign val="superscript"/>
        <sz val="10"/>
        <rFont val="Arial"/>
        <family val="2"/>
      </rPr>
      <t>3</t>
    </r>
  </si>
  <si>
    <t>fruitfr.xlsx</t>
  </si>
  <si>
    <t>Note: Shipments after 1987 are included in exports.</t>
  </si>
  <si>
    <r>
      <rPr>
        <vertAlign val="superscript"/>
        <sz val="10"/>
        <rFont val="Arial"/>
        <family val="2"/>
      </rPr>
      <t>2</t>
    </r>
    <r>
      <rPr>
        <sz val="10"/>
        <rFont val="Arial"/>
        <family val="2"/>
      </rPr>
      <t xml:space="preserve">Beginning in 2002, marketing season for California runs from November of the first year shown to October of the following year, and Florida marketings run from June of the first year mentioned through the following March. In prior years, marketing season in California lasted more than a 12-month period running from November of the first year shown to November of the following year, and Florida marketings from June of the second year mentioned through the following March. </t>
    </r>
  </si>
  <si>
    <t xml:space="preserve">Data as of March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</si>
</sst>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0.0"/>
    <numFmt numFmtId="165" formatCode="0.000"/>
    <numFmt numFmtId="166" formatCode="mmmm\ d\,\ yyyy"/>
  </numFmts>
  <fonts count="17">
    <font>
      <sz val="10"/>
      <name val="Arial"/>
    </font>
    <font>
      <sz val="10"/>
      <name val="Arial"/>
      <family val="2"/>
    </font>
    <font>
      <b/>
      <sz val="18"/>
      <name val="Arial"/>
      <family val="2"/>
    </font>
    <font>
      <b/>
      <sz val="12"/>
      <name val="Arial"/>
      <family val="2"/>
    </font>
    <font>
      <sz val="8"/>
      <name val="Arial"/>
      <family val="2"/>
    </font>
    <font>
      <b/>
      <sz val="10"/>
      <name val="Arial"/>
      <family val="2"/>
    </font>
    <font>
      <u/>
      <sz val="10"/>
      <color indexed="12"/>
      <name val="Arial"/>
      <family val="2"/>
    </font>
    <font>
      <sz val="12"/>
      <name val="Arial MT"/>
    </font>
    <font>
      <i/>
      <sz val="10"/>
      <name val="Arial"/>
      <family val="2"/>
    </font>
    <font>
      <sz val="10"/>
      <color rgb="FFFF0000"/>
      <name val="Arial"/>
      <family val="2"/>
    </font>
    <font>
      <b/>
      <vertAlign val="superscript"/>
      <sz val="10"/>
      <name val="Arial"/>
      <family val="2"/>
    </font>
    <font>
      <vertAlign val="superscript"/>
      <sz val="10"/>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vertAlign val="superscript"/>
      <sz val="10"/>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0">
    <border>
      <left/>
      <right/>
      <top/>
      <bottom/>
      <diagonal/>
    </border>
    <border>
      <left/>
      <right/>
      <top style="double">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indexed="64"/>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s>
  <cellStyleXfs count="18">
    <xf numFmtId="0" fontId="0" fillId="0" borderId="0"/>
    <xf numFmtId="43" fontId="1" fillId="0" borderId="0" applyFont="0" applyFill="0" applyBorder="0" applyAlignment="0" applyProtection="0"/>
    <xf numFmtId="3" fontId="1" fillId="0" borderId="0" applyFill="0" applyBorder="0" applyAlignment="0" applyProtection="0"/>
    <xf numFmtId="5"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xf numFmtId="0" fontId="1" fillId="0" borderId="0"/>
    <xf numFmtId="0" fontId="7" fillId="0" borderId="0"/>
    <xf numFmtId="0" fontId="4" fillId="0" borderId="0" applyNumberFormat="0" applyFill="0" applyBorder="0" applyAlignment="0" applyProtection="0"/>
    <xf numFmtId="0" fontId="1" fillId="0" borderId="0"/>
    <xf numFmtId="0" fontId="7" fillId="0" borderId="0"/>
    <xf numFmtId="0" fontId="1" fillId="0" borderId="0"/>
    <xf numFmtId="0" fontId="7" fillId="0" borderId="0"/>
    <xf numFmtId="0" fontId="1" fillId="0" borderId="1" applyNumberFormat="0" applyFill="0" applyAlignment="0" applyProtection="0"/>
  </cellStyleXfs>
  <cellXfs count="263">
    <xf numFmtId="0" fontId="0" fillId="0" borderId="0" xfId="0"/>
    <xf numFmtId="0" fontId="5" fillId="0" borderId="0" xfId="0" applyFont="1"/>
    <xf numFmtId="0" fontId="9" fillId="0" borderId="0" xfId="0" applyFont="1"/>
    <xf numFmtId="0" fontId="1" fillId="0" borderId="0" xfId="0" applyFont="1"/>
    <xf numFmtId="0" fontId="6" fillId="0" borderId="0" xfId="8" applyAlignment="1" applyProtection="1"/>
    <xf numFmtId="0" fontId="6" fillId="0" borderId="0" xfId="8" quotePrefix="1" applyAlignment="1" applyProtection="1">
      <alignment horizontal="left"/>
    </xf>
    <xf numFmtId="0" fontId="6" fillId="0" borderId="0" xfId="8" applyAlignment="1" applyProtection="1">
      <alignment horizontal="left"/>
    </xf>
    <xf numFmtId="164" fontId="5" fillId="0" borderId="9" xfId="0" quotePrefix="1" applyNumberFormat="1" applyFont="1" applyBorder="1"/>
    <xf numFmtId="164" fontId="5" fillId="0" borderId="0" xfId="0" applyNumberFormat="1" applyFont="1"/>
    <xf numFmtId="164" fontId="1" fillId="0" borderId="0" xfId="0" applyNumberFormat="1" applyFont="1"/>
    <xf numFmtId="0" fontId="1" fillId="0" borderId="0" xfId="0" applyFont="1" applyAlignment="1">
      <alignment horizontal="center"/>
    </xf>
    <xf numFmtId="0" fontId="1" fillId="0" borderId="16" xfId="0" applyFont="1" applyBorder="1" applyAlignment="1">
      <alignment horizontal="center"/>
    </xf>
    <xf numFmtId="164" fontId="1" fillId="0" borderId="16" xfId="0" applyNumberFormat="1" applyFont="1" applyBorder="1" applyAlignment="1">
      <alignment horizontal="center"/>
    </xf>
    <xf numFmtId="164" fontId="1" fillId="0" borderId="16" xfId="0" applyNumberFormat="1" applyFont="1" applyBorder="1"/>
    <xf numFmtId="0" fontId="1" fillId="2" borderId="16" xfId="0" applyFont="1" applyFill="1" applyBorder="1" applyAlignment="1">
      <alignment horizontal="center"/>
    </xf>
    <xf numFmtId="164" fontId="1" fillId="2" borderId="16" xfId="0" applyNumberFormat="1" applyFont="1" applyFill="1" applyBorder="1" applyAlignment="1">
      <alignment horizontal="center"/>
    </xf>
    <xf numFmtId="164" fontId="1" fillId="2" borderId="16" xfId="0" applyNumberFormat="1" applyFont="1" applyFill="1" applyBorder="1"/>
    <xf numFmtId="0" fontId="1" fillId="2" borderId="17" xfId="0" applyFont="1" applyFill="1" applyBorder="1" applyAlignment="1">
      <alignment horizontal="center"/>
    </xf>
    <xf numFmtId="164" fontId="1" fillId="2" borderId="17" xfId="0" applyNumberFormat="1" applyFont="1" applyFill="1" applyBorder="1" applyAlignment="1">
      <alignment horizontal="center"/>
    </xf>
    <xf numFmtId="164" fontId="1" fillId="2" borderId="17" xfId="0" applyNumberFormat="1" applyFont="1" applyFill="1" applyBorder="1"/>
    <xf numFmtId="0" fontId="1" fillId="3" borderId="16" xfId="0" applyFont="1" applyFill="1" applyBorder="1" applyAlignment="1">
      <alignment horizontal="center"/>
    </xf>
    <xf numFmtId="164" fontId="1" fillId="3" borderId="16" xfId="0" applyNumberFormat="1" applyFont="1" applyFill="1" applyBorder="1" applyAlignment="1">
      <alignment horizontal="center"/>
    </xf>
    <xf numFmtId="164" fontId="1" fillId="3" borderId="16" xfId="0" applyNumberFormat="1" applyFont="1" applyFill="1" applyBorder="1"/>
    <xf numFmtId="0" fontId="1" fillId="3" borderId="17" xfId="0" applyFont="1" applyFill="1" applyBorder="1" applyAlignment="1">
      <alignment horizontal="center"/>
    </xf>
    <xf numFmtId="164" fontId="1" fillId="3" borderId="17" xfId="0" applyNumberFormat="1" applyFont="1" applyFill="1" applyBorder="1" applyAlignment="1">
      <alignment horizontal="center"/>
    </xf>
    <xf numFmtId="164" fontId="1" fillId="3" borderId="17" xfId="0" applyNumberFormat="1" applyFont="1" applyFill="1" applyBorder="1"/>
    <xf numFmtId="164" fontId="1" fillId="0" borderId="0" xfId="10" applyNumberFormat="1" applyAlignment="1">
      <alignment horizontal="left" vertical="top" wrapText="1"/>
    </xf>
    <xf numFmtId="164" fontId="1" fillId="0" borderId="0" xfId="10" applyNumberFormat="1"/>
    <xf numFmtId="0" fontId="1" fillId="0" borderId="0" xfId="10"/>
    <xf numFmtId="164" fontId="1" fillId="0" borderId="14" xfId="0" applyNumberFormat="1" applyFont="1" applyBorder="1" applyAlignment="1">
      <alignment horizontal="centerContinuous" vertical="center"/>
    </xf>
    <xf numFmtId="164" fontId="1" fillId="0" borderId="4" xfId="0" applyNumberFormat="1" applyFont="1" applyBorder="1" applyAlignment="1">
      <alignment horizontal="centerContinuous" vertical="center"/>
    </xf>
    <xf numFmtId="164" fontId="1" fillId="0" borderId="27"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xf>
    <xf numFmtId="164" fontId="1" fillId="0" borderId="5" xfId="0" quotePrefix="1" applyNumberFormat="1" applyFont="1" applyBorder="1" applyAlignment="1">
      <alignment horizontal="center" vertical="center"/>
    </xf>
    <xf numFmtId="164" fontId="1" fillId="0" borderId="3" xfId="0" applyNumberFormat="1" applyFont="1" applyBorder="1" applyAlignment="1">
      <alignment horizontal="centerContinuous" vertical="center"/>
    </xf>
    <xf numFmtId="164" fontId="8" fillId="0" borderId="24" xfId="0" quotePrefix="1" applyNumberFormat="1" applyFont="1" applyBorder="1" applyAlignment="1">
      <alignment horizontal="centerContinuous" vertical="center"/>
    </xf>
    <xf numFmtId="164" fontId="8" fillId="0" borderId="25" xfId="0" applyNumberFormat="1" applyFont="1" applyBorder="1" applyAlignment="1">
      <alignment horizontal="centerContinuous" vertical="center"/>
    </xf>
    <xf numFmtId="164" fontId="8" fillId="0" borderId="26" xfId="0" applyNumberFormat="1" applyFont="1" applyBorder="1" applyAlignment="1">
      <alignment horizontal="centerContinuous" vertical="center"/>
    </xf>
    <xf numFmtId="0" fontId="1" fillId="3" borderId="4" xfId="0" quotePrefix="1" applyFont="1" applyFill="1" applyBorder="1" applyAlignment="1">
      <alignment horizontal="center" vertical="center"/>
    </xf>
    <xf numFmtId="164" fontId="1" fillId="3" borderId="2" xfId="0" quotePrefix="1" applyNumberFormat="1" applyFont="1" applyFill="1" applyBorder="1" applyAlignment="1">
      <alignment horizontal="center" vertical="top" wrapText="1"/>
    </xf>
    <xf numFmtId="164" fontId="1" fillId="0" borderId="17" xfId="0" applyNumberFormat="1" applyFont="1" applyBorder="1" applyAlignment="1">
      <alignment horizontal="center"/>
    </xf>
    <xf numFmtId="164" fontId="1" fillId="0" borderId="0" xfId="0" applyNumberFormat="1" applyFont="1" applyAlignment="1">
      <alignment horizontal="left" vertical="top" wrapText="1"/>
    </xf>
    <xf numFmtId="164" fontId="1" fillId="0" borderId="28" xfId="0" quotePrefix="1" applyNumberFormat="1" applyFont="1" applyBorder="1" applyAlignment="1">
      <alignment horizontal="center" vertical="center" wrapText="1"/>
    </xf>
    <xf numFmtId="164" fontId="1" fillId="3" borderId="3" xfId="0" quotePrefix="1" applyNumberFormat="1" applyFont="1" applyFill="1" applyBorder="1" applyAlignment="1">
      <alignment horizontal="center" vertical="top" wrapText="1"/>
    </xf>
    <xf numFmtId="0" fontId="1" fillId="3" borderId="0" xfId="0" applyFont="1" applyFill="1" applyAlignment="1">
      <alignment horizontal="center"/>
    </xf>
    <xf numFmtId="0" fontId="1" fillId="3" borderId="11" xfId="0" quotePrefix="1" applyFont="1" applyFill="1" applyBorder="1" applyAlignment="1">
      <alignment horizontal="center" vertical="center"/>
    </xf>
    <xf numFmtId="0" fontId="5" fillId="0" borderId="9" xfId="12" quotePrefix="1" applyNumberFormat="1" applyFont="1" applyFill="1" applyBorder="1" applyAlignment="1"/>
    <xf numFmtId="164" fontId="5" fillId="0" borderId="9" xfId="12" applyNumberFormat="1" applyFont="1" applyFill="1" applyBorder="1" applyAlignment="1"/>
    <xf numFmtId="164" fontId="5" fillId="0" borderId="0" xfId="13" applyNumberFormat="1" applyFont="1"/>
    <xf numFmtId="0" fontId="5" fillId="0" borderId="0" xfId="13" applyFont="1"/>
    <xf numFmtId="164" fontId="1" fillId="0" borderId="0" xfId="13" applyNumberFormat="1"/>
    <xf numFmtId="0" fontId="1" fillId="0" borderId="0" xfId="13"/>
    <xf numFmtId="165" fontId="8" fillId="0" borderId="18" xfId="12" quotePrefix="1" applyNumberFormat="1" applyFont="1" applyFill="1" applyBorder="1" applyAlignment="1">
      <alignment horizontal="center" vertical="center"/>
    </xf>
    <xf numFmtId="0" fontId="1" fillId="0" borderId="16" xfId="12" applyNumberFormat="1" applyFont="1" applyFill="1" applyBorder="1" applyAlignment="1">
      <alignment horizontal="center"/>
    </xf>
    <xf numFmtId="165" fontId="1" fillId="0" borderId="16" xfId="12" applyNumberFormat="1" applyFont="1" applyFill="1" applyBorder="1" applyAlignment="1">
      <alignment horizontal="center"/>
    </xf>
    <xf numFmtId="164" fontId="1" fillId="0" borderId="16" xfId="12" applyNumberFormat="1" applyFont="1" applyFill="1" applyBorder="1" applyProtection="1">
      <protection locked="0"/>
    </xf>
    <xf numFmtId="164" fontId="1" fillId="0" borderId="16" xfId="12" applyNumberFormat="1" applyFont="1" applyFill="1" applyBorder="1"/>
    <xf numFmtId="0" fontId="1" fillId="2" borderId="16" xfId="12" applyNumberFormat="1" applyFont="1" applyFill="1" applyBorder="1" applyAlignment="1">
      <alignment horizontal="center"/>
    </xf>
    <xf numFmtId="165" fontId="1" fillId="2" borderId="16" xfId="12" applyNumberFormat="1" applyFont="1" applyFill="1" applyBorder="1" applyAlignment="1">
      <alignment horizontal="center"/>
    </xf>
    <xf numFmtId="164" fontId="1" fillId="2" borderId="16" xfId="12" applyNumberFormat="1" applyFont="1" applyFill="1" applyBorder="1" applyProtection="1">
      <protection locked="0"/>
    </xf>
    <xf numFmtId="164" fontId="1" fillId="2" borderId="16" xfId="12" applyNumberFormat="1" applyFont="1" applyFill="1" applyBorder="1"/>
    <xf numFmtId="164" fontId="1" fillId="0" borderId="0" xfId="12" applyNumberFormat="1" applyFont="1" applyFill="1" applyBorder="1"/>
    <xf numFmtId="0" fontId="1" fillId="0" borderId="0" xfId="12" applyNumberFormat="1" applyFont="1" applyFill="1" applyBorder="1"/>
    <xf numFmtId="164" fontId="1" fillId="0" borderId="16" xfId="12" quotePrefix="1" applyNumberFormat="1" applyFont="1" applyFill="1" applyBorder="1" applyAlignment="1">
      <alignment horizontal="right"/>
    </xf>
    <xf numFmtId="164" fontId="1" fillId="2" borderId="16" xfId="12" quotePrefix="1" applyNumberFormat="1" applyFont="1" applyFill="1" applyBorder="1" applyAlignment="1">
      <alignment horizontal="right"/>
    </xf>
    <xf numFmtId="164" fontId="1" fillId="0" borderId="16" xfId="13" applyNumberFormat="1" applyBorder="1" applyProtection="1">
      <protection locked="0"/>
    </xf>
    <xf numFmtId="0" fontId="1" fillId="2" borderId="17" xfId="12" applyNumberFormat="1" applyFont="1" applyFill="1" applyBorder="1" applyAlignment="1">
      <alignment horizontal="center"/>
    </xf>
    <xf numFmtId="165" fontId="1" fillId="2" borderId="17" xfId="12" applyNumberFormat="1" applyFont="1" applyFill="1" applyBorder="1" applyAlignment="1">
      <alignment horizontal="center"/>
    </xf>
    <xf numFmtId="164" fontId="1" fillId="2" borderId="17" xfId="12" applyNumberFormat="1" applyFont="1" applyFill="1" applyBorder="1" applyProtection="1">
      <protection locked="0"/>
    </xf>
    <xf numFmtId="164" fontId="1" fillId="2" borderId="17" xfId="12" applyNumberFormat="1" applyFont="1" applyFill="1" applyBorder="1"/>
    <xf numFmtId="164" fontId="1" fillId="2" borderId="17" xfId="12" quotePrefix="1" applyNumberFormat="1" applyFont="1" applyFill="1" applyBorder="1" applyAlignment="1">
      <alignment horizontal="right"/>
    </xf>
    <xf numFmtId="0" fontId="1" fillId="3" borderId="16" xfId="12" applyNumberFormat="1" applyFont="1" applyFill="1" applyBorder="1" applyAlignment="1">
      <alignment horizontal="center"/>
    </xf>
    <xf numFmtId="165" fontId="1" fillId="3" borderId="16" xfId="12" applyNumberFormat="1" applyFont="1" applyFill="1" applyBorder="1" applyAlignment="1">
      <alignment horizontal="center"/>
    </xf>
    <xf numFmtId="164" fontId="1" fillId="3" borderId="16" xfId="12" applyNumberFormat="1" applyFont="1" applyFill="1" applyBorder="1" applyProtection="1">
      <protection locked="0"/>
    </xf>
    <xf numFmtId="164" fontId="1" fillId="3" borderId="17" xfId="12" applyNumberFormat="1" applyFont="1" applyFill="1" applyBorder="1"/>
    <xf numFmtId="164" fontId="1" fillId="3" borderId="17" xfId="12" quotePrefix="1" applyNumberFormat="1" applyFont="1" applyFill="1" applyBorder="1" applyAlignment="1">
      <alignment horizontal="right"/>
    </xf>
    <xf numFmtId="0" fontId="1" fillId="3" borderId="17" xfId="12" applyNumberFormat="1" applyFont="1" applyFill="1" applyBorder="1" applyAlignment="1">
      <alignment horizontal="center"/>
    </xf>
    <xf numFmtId="165" fontId="1" fillId="3" borderId="17" xfId="12" applyNumberFormat="1" applyFont="1" applyFill="1" applyBorder="1" applyAlignment="1">
      <alignment horizontal="center"/>
    </xf>
    <xf numFmtId="164" fontId="1" fillId="3" borderId="17" xfId="12" applyNumberFormat="1" applyFont="1" applyFill="1" applyBorder="1" applyProtection="1">
      <protection locked="0"/>
    </xf>
    <xf numFmtId="164" fontId="1" fillId="3" borderId="16" xfId="12" applyNumberFormat="1" applyFont="1" applyFill="1" applyBorder="1"/>
    <xf numFmtId="164" fontId="1" fillId="3" borderId="19" xfId="12" applyNumberFormat="1" applyFont="1" applyFill="1" applyBorder="1" applyProtection="1">
      <protection locked="0"/>
    </xf>
    <xf numFmtId="164" fontId="1" fillId="3" borderId="16" xfId="12" quotePrefix="1" applyNumberFormat="1" applyFont="1" applyFill="1" applyBorder="1" applyAlignment="1">
      <alignment horizontal="right"/>
    </xf>
    <xf numFmtId="0" fontId="1" fillId="0" borderId="0" xfId="12" applyNumberFormat="1" applyFont="1" applyFill="1"/>
    <xf numFmtId="165" fontId="1" fillId="0" borderId="0" xfId="12" applyNumberFormat="1" applyFont="1" applyFill="1"/>
    <xf numFmtId="164" fontId="1" fillId="0" borderId="0" xfId="12" applyNumberFormat="1" applyFont="1" applyFill="1"/>
    <xf numFmtId="0" fontId="1" fillId="3" borderId="10" xfId="0" applyFont="1" applyFill="1" applyBorder="1" applyAlignment="1">
      <alignment vertical="center" wrapText="1"/>
    </xf>
    <xf numFmtId="165" fontId="1" fillId="3" borderId="6" xfId="0" applyNumberFormat="1" applyFont="1" applyFill="1" applyBorder="1" applyAlignment="1">
      <alignment vertical="center" wrapText="1"/>
    </xf>
    <xf numFmtId="164" fontId="1" fillId="3" borderId="6" xfId="0" applyNumberFormat="1" applyFont="1" applyFill="1" applyBorder="1" applyAlignment="1">
      <alignment vertical="center" wrapText="1"/>
    </xf>
    <xf numFmtId="164" fontId="1" fillId="3" borderId="6" xfId="12" applyNumberFormat="1" applyFont="1" applyFill="1" applyBorder="1" applyAlignment="1">
      <alignment vertical="center" wrapText="1"/>
    </xf>
    <xf numFmtId="164" fontId="1" fillId="3" borderId="7" xfId="0" applyNumberFormat="1" applyFont="1" applyFill="1" applyBorder="1" applyAlignment="1">
      <alignment vertical="center" wrapText="1"/>
    </xf>
    <xf numFmtId="0" fontId="1" fillId="3" borderId="11" xfId="0" applyFont="1" applyFill="1" applyBorder="1" applyAlignment="1">
      <alignment vertical="center" wrapText="1"/>
    </xf>
    <xf numFmtId="0" fontId="1" fillId="3" borderId="10" xfId="12" quotePrefix="1" applyNumberFormat="1" applyFont="1" applyFill="1" applyBorder="1" applyAlignment="1">
      <alignment horizontal="center" wrapText="1"/>
    </xf>
    <xf numFmtId="165" fontId="1" fillId="3" borderId="6" xfId="12" quotePrefix="1" applyNumberFormat="1" applyFont="1" applyFill="1" applyBorder="1" applyAlignment="1">
      <alignment horizontal="center" wrapText="1"/>
    </xf>
    <xf numFmtId="164" fontId="1" fillId="3" borderId="5" xfId="12" quotePrefix="1" applyNumberFormat="1" applyFont="1" applyFill="1" applyBorder="1" applyAlignment="1">
      <alignment horizontal="center" wrapText="1"/>
    </xf>
    <xf numFmtId="164" fontId="1" fillId="3" borderId="5" xfId="12" applyNumberFormat="1" applyFont="1" applyFill="1" applyBorder="1" applyAlignment="1">
      <alignment horizontal="center" wrapText="1"/>
    </xf>
    <xf numFmtId="0" fontId="1" fillId="0" borderId="29" xfId="13" applyBorder="1"/>
    <xf numFmtId="164" fontId="1" fillId="3" borderId="3" xfId="12" applyNumberFormat="1" applyFont="1" applyFill="1" applyBorder="1" applyAlignment="1">
      <alignment horizontal="center" vertical="center"/>
    </xf>
    <xf numFmtId="164" fontId="1" fillId="3" borderId="3" xfId="12" applyNumberFormat="1" applyFont="1" applyFill="1" applyBorder="1" applyAlignment="1">
      <alignment horizontal="centerContinuous" vertical="center"/>
    </xf>
    <xf numFmtId="164" fontId="1" fillId="3" borderId="4" xfId="12" applyNumberFormat="1" applyFont="1" applyFill="1" applyBorder="1" applyAlignment="1">
      <alignment horizontal="centerContinuous" vertical="center"/>
    </xf>
    <xf numFmtId="164" fontId="1" fillId="3" borderId="8" xfId="12" applyNumberFormat="1" applyFont="1" applyFill="1" applyBorder="1" applyAlignment="1">
      <alignment horizontal="centerContinuous" vertical="center"/>
    </xf>
    <xf numFmtId="164" fontId="1" fillId="3" borderId="1" xfId="12" applyNumberFormat="1" applyFont="1" applyFill="1" applyBorder="1" applyAlignment="1">
      <alignment horizontal="centerContinuous" vertical="center"/>
    </xf>
    <xf numFmtId="164" fontId="1" fillId="3" borderId="2" xfId="12" applyNumberFormat="1" applyFont="1" applyFill="1" applyBorder="1" applyAlignment="1">
      <alignment horizontal="center" vertical="center"/>
    </xf>
    <xf numFmtId="164" fontId="1" fillId="3" borderId="12" xfId="12" applyNumberFormat="1" applyFont="1" applyFill="1" applyBorder="1" applyAlignment="1">
      <alignment horizontal="centerContinuous" vertical="center"/>
    </xf>
    <xf numFmtId="164" fontId="1" fillId="3" borderId="13" xfId="12" applyNumberFormat="1" applyFont="1" applyFill="1" applyBorder="1" applyAlignment="1">
      <alignment horizontal="centerContinuous" vertical="center"/>
    </xf>
    <xf numFmtId="164" fontId="1" fillId="3" borderId="14" xfId="12" applyNumberFormat="1" applyFont="1" applyFill="1" applyBorder="1" applyAlignment="1">
      <alignment horizontal="centerContinuous" vertical="center"/>
    </xf>
    <xf numFmtId="164" fontId="1" fillId="3" borderId="15" xfId="12" applyNumberFormat="1" applyFont="1" applyFill="1" applyBorder="1" applyAlignment="1">
      <alignment horizontal="centerContinuous" vertical="center"/>
    </xf>
    <xf numFmtId="164" fontId="8" fillId="0" borderId="18" xfId="12" quotePrefix="1" applyNumberFormat="1" applyFont="1" applyFill="1" applyBorder="1" applyAlignment="1">
      <alignment horizontal="centerContinuous" vertical="center"/>
    </xf>
    <xf numFmtId="164" fontId="8" fillId="0" borderId="18" xfId="12" applyNumberFormat="1" applyFont="1" applyFill="1" applyBorder="1" applyAlignment="1">
      <alignment horizontal="centerContinuous" vertical="center"/>
    </xf>
    <xf numFmtId="164" fontId="1" fillId="2" borderId="16" xfId="12" applyNumberFormat="1" applyFont="1" applyFill="1" applyBorder="1" applyAlignment="1">
      <alignment horizontal="right"/>
    </xf>
    <xf numFmtId="164" fontId="1" fillId="3" borderId="16" xfId="12" applyNumberFormat="1" applyFont="1" applyFill="1" applyBorder="1" applyAlignment="1">
      <alignment horizontal="right"/>
    </xf>
    <xf numFmtId="0" fontId="1" fillId="0" borderId="16" xfId="12" applyNumberFormat="1" applyFont="1" applyFill="1" applyBorder="1"/>
    <xf numFmtId="0" fontId="1" fillId="2" borderId="16" xfId="12" applyNumberFormat="1" applyFont="1" applyFill="1" applyBorder="1"/>
    <xf numFmtId="0" fontId="1" fillId="3" borderId="0" xfId="13" applyFill="1"/>
    <xf numFmtId="0" fontId="1" fillId="3" borderId="29" xfId="13" applyFill="1" applyBorder="1"/>
    <xf numFmtId="49" fontId="1" fillId="2" borderId="16" xfId="12" applyNumberFormat="1" applyFont="1" applyFill="1" applyBorder="1" applyAlignment="1">
      <alignment horizontal="center"/>
    </xf>
    <xf numFmtId="164" fontId="1" fillId="2" borderId="16" xfId="12" quotePrefix="1" applyNumberFormat="1" applyFont="1" applyFill="1" applyBorder="1" applyAlignment="1" applyProtection="1">
      <alignment horizontal="right"/>
      <protection locked="0"/>
    </xf>
    <xf numFmtId="164" fontId="1" fillId="3" borderId="16" xfId="12" quotePrefix="1" applyNumberFormat="1" applyFont="1" applyFill="1" applyBorder="1" applyAlignment="1" applyProtection="1">
      <alignment horizontal="right"/>
      <protection locked="0"/>
    </xf>
    <xf numFmtId="164" fontId="1" fillId="2" borderId="17" xfId="12" quotePrefix="1" applyNumberFormat="1" applyFont="1" applyFill="1" applyBorder="1" applyAlignment="1" applyProtection="1">
      <alignment horizontal="right"/>
      <protection locked="0"/>
    </xf>
    <xf numFmtId="164" fontId="1" fillId="3" borderId="17" xfId="12" quotePrefix="1" applyNumberFormat="1" applyFont="1" applyFill="1" applyBorder="1" applyAlignment="1" applyProtection="1">
      <alignment horizontal="right"/>
      <protection locked="0"/>
    </xf>
    <xf numFmtId="164" fontId="1" fillId="0" borderId="16" xfId="0" applyNumberFormat="1" applyFont="1" applyBorder="1" applyProtection="1">
      <protection locked="0"/>
    </xf>
    <xf numFmtId="0" fontId="5" fillId="0" borderId="9" xfId="0" quotePrefix="1" applyFont="1" applyBorder="1"/>
    <xf numFmtId="164" fontId="1" fillId="2" borderId="16" xfId="0" applyNumberFormat="1" applyFont="1" applyFill="1" applyBorder="1" applyProtection="1">
      <protection locked="0"/>
    </xf>
    <xf numFmtId="164" fontId="1" fillId="2" borderId="16" xfId="0" quotePrefix="1" applyNumberFormat="1" applyFont="1" applyFill="1" applyBorder="1" applyAlignment="1">
      <alignment horizontal="right"/>
    </xf>
    <xf numFmtId="164" fontId="1" fillId="3" borderId="16" xfId="0" quotePrefix="1" applyNumberFormat="1" applyFont="1" applyFill="1" applyBorder="1" applyAlignment="1">
      <alignment horizontal="right"/>
    </xf>
    <xf numFmtId="164" fontId="1" fillId="2" borderId="17" xfId="0" applyNumberFormat="1" applyFont="1" applyFill="1" applyBorder="1" applyProtection="1">
      <protection locked="0"/>
    </xf>
    <xf numFmtId="164" fontId="1" fillId="2" borderId="17" xfId="0" quotePrefix="1" applyNumberFormat="1" applyFont="1" applyFill="1" applyBorder="1" applyAlignment="1">
      <alignment horizontal="right"/>
    </xf>
    <xf numFmtId="164" fontId="1" fillId="3" borderId="16" xfId="0" applyNumberFormat="1" applyFont="1" applyFill="1" applyBorder="1" applyProtection="1">
      <protection locked="0"/>
    </xf>
    <xf numFmtId="164" fontId="1" fillId="3" borderId="17" xfId="0" quotePrefix="1" applyNumberFormat="1" applyFont="1" applyFill="1" applyBorder="1" applyAlignment="1">
      <alignment horizontal="right"/>
    </xf>
    <xf numFmtId="164" fontId="1" fillId="3" borderId="17" xfId="0" applyNumberFormat="1" applyFont="1" applyFill="1" applyBorder="1" applyProtection="1">
      <protection locked="0"/>
    </xf>
    <xf numFmtId="164" fontId="1" fillId="3" borderId="19" xfId="0" applyNumberFormat="1" applyFont="1" applyFill="1" applyBorder="1" applyProtection="1">
      <protection locked="0"/>
    </xf>
    <xf numFmtId="165" fontId="1" fillId="0" borderId="0" xfId="0" applyNumberFormat="1" applyFont="1"/>
    <xf numFmtId="164" fontId="12" fillId="0" borderId="16" xfId="11" applyNumberFormat="1" applyFont="1" applyBorder="1" applyProtection="1">
      <protection locked="0"/>
    </xf>
    <xf numFmtId="164" fontId="12" fillId="0" borderId="16" xfId="12" applyNumberFormat="1" applyFont="1" applyFill="1" applyBorder="1"/>
    <xf numFmtId="164" fontId="12" fillId="2" borderId="17" xfId="11" applyNumberFormat="1" applyFont="1" applyFill="1" applyBorder="1" applyProtection="1">
      <protection locked="0"/>
    </xf>
    <xf numFmtId="164" fontId="12" fillId="2" borderId="17" xfId="12" applyNumberFormat="1" applyFont="1" applyFill="1" applyBorder="1"/>
    <xf numFmtId="164" fontId="12" fillId="3" borderId="16" xfId="11" applyNumberFormat="1" applyFont="1" applyFill="1" applyBorder="1" applyProtection="1">
      <protection locked="0"/>
    </xf>
    <xf numFmtId="164" fontId="12" fillId="3" borderId="17" xfId="12" applyNumberFormat="1" applyFont="1" applyFill="1" applyBorder="1"/>
    <xf numFmtId="164" fontId="12" fillId="3" borderId="22" xfId="11" applyNumberFormat="1" applyFont="1" applyFill="1" applyBorder="1" applyProtection="1">
      <protection locked="0"/>
    </xf>
    <xf numFmtId="164" fontId="12" fillId="3" borderId="17" xfId="11" applyNumberFormat="1" applyFont="1" applyFill="1" applyBorder="1" applyProtection="1">
      <protection locked="0"/>
    </xf>
    <xf numFmtId="164" fontId="1" fillId="3" borderId="22" xfId="12" applyNumberFormat="1" applyFont="1" applyFill="1" applyBorder="1" applyProtection="1">
      <protection locked="0"/>
    </xf>
    <xf numFmtId="49" fontId="1" fillId="2" borderId="17" xfId="12" applyNumberFormat="1" applyFont="1" applyFill="1" applyBorder="1" applyAlignment="1">
      <alignment horizontal="center"/>
    </xf>
    <xf numFmtId="164" fontId="1" fillId="2" borderId="17" xfId="12" applyNumberFormat="1" applyFont="1" applyFill="1" applyBorder="1" applyAlignment="1" applyProtection="1">
      <alignment horizontal="right"/>
      <protection locked="0"/>
    </xf>
    <xf numFmtId="164" fontId="1" fillId="3" borderId="17" xfId="12" applyNumberFormat="1" applyFont="1" applyFill="1" applyBorder="1" applyAlignment="1" applyProtection="1">
      <alignment horizontal="right"/>
      <protection locked="0"/>
    </xf>
    <xf numFmtId="164" fontId="1" fillId="3" borderId="16" xfId="12" applyNumberFormat="1" applyFont="1" applyFill="1" applyBorder="1" applyAlignment="1" applyProtection="1">
      <alignment horizontal="right"/>
      <protection locked="0"/>
    </xf>
    <xf numFmtId="164" fontId="1" fillId="3" borderId="20" xfId="12" applyNumberFormat="1" applyFont="1" applyFill="1" applyBorder="1" applyProtection="1">
      <protection locked="0"/>
    </xf>
    <xf numFmtId="164" fontId="1" fillId="3" borderId="19" xfId="12" quotePrefix="1" applyNumberFormat="1" applyFont="1" applyFill="1" applyBorder="1" applyAlignment="1">
      <alignment horizontal="right"/>
    </xf>
    <xf numFmtId="164" fontId="5" fillId="0" borderId="0" xfId="15" applyNumberFormat="1" applyFont="1"/>
    <xf numFmtId="0" fontId="5" fillId="0" borderId="0" xfId="15" applyFont="1"/>
    <xf numFmtId="164" fontId="1" fillId="0" borderId="0" xfId="15" applyNumberFormat="1"/>
    <xf numFmtId="0" fontId="1" fillId="0" borderId="0" xfId="15"/>
    <xf numFmtId="165" fontId="1" fillId="0" borderId="16" xfId="0" applyNumberFormat="1" applyFont="1" applyBorder="1" applyAlignment="1">
      <alignment horizontal="center"/>
    </xf>
    <xf numFmtId="164" fontId="1" fillId="0" borderId="16" xfId="0" applyNumberFormat="1" applyFont="1" applyBorder="1" applyAlignment="1">
      <alignment horizontal="right"/>
    </xf>
    <xf numFmtId="0" fontId="1" fillId="2" borderId="16" xfId="15" applyFill="1" applyBorder="1" applyAlignment="1">
      <alignment horizontal="center"/>
    </xf>
    <xf numFmtId="165" fontId="1" fillId="2" borderId="16" xfId="0" applyNumberFormat="1" applyFont="1" applyFill="1" applyBorder="1" applyAlignment="1">
      <alignment horizontal="center"/>
    </xf>
    <xf numFmtId="164" fontId="1" fillId="2" borderId="16" xfId="0" applyNumberFormat="1" applyFont="1" applyFill="1" applyBorder="1" applyAlignment="1">
      <alignment horizontal="right"/>
    </xf>
    <xf numFmtId="0" fontId="1" fillId="0" borderId="16" xfId="15" applyBorder="1" applyAlignment="1">
      <alignment horizontal="center"/>
    </xf>
    <xf numFmtId="164" fontId="1" fillId="0" borderId="16" xfId="0" quotePrefix="1" applyNumberFormat="1" applyFont="1" applyBorder="1" applyAlignment="1">
      <alignment horizontal="right"/>
    </xf>
    <xf numFmtId="0" fontId="1" fillId="2" borderId="17" xfId="15" applyFill="1" applyBorder="1" applyAlignment="1">
      <alignment horizontal="center"/>
    </xf>
    <xf numFmtId="165" fontId="1" fillId="2" borderId="17" xfId="0" applyNumberFormat="1" applyFont="1" applyFill="1" applyBorder="1" applyAlignment="1">
      <alignment horizontal="center"/>
    </xf>
    <xf numFmtId="164" fontId="1" fillId="2" borderId="17" xfId="0" applyNumberFormat="1" applyFont="1" applyFill="1" applyBorder="1" applyAlignment="1">
      <alignment horizontal="right"/>
    </xf>
    <xf numFmtId="0" fontId="1" fillId="3" borderId="17" xfId="15" applyFill="1" applyBorder="1" applyAlignment="1">
      <alignment horizontal="center"/>
    </xf>
    <xf numFmtId="165" fontId="1" fillId="3" borderId="17" xfId="0" applyNumberFormat="1" applyFont="1" applyFill="1" applyBorder="1" applyAlignment="1">
      <alignment horizontal="center"/>
    </xf>
    <xf numFmtId="164" fontId="1" fillId="3" borderId="17" xfId="0" applyNumberFormat="1" applyFont="1" applyFill="1" applyBorder="1" applyAlignment="1">
      <alignment horizontal="right"/>
    </xf>
    <xf numFmtId="0" fontId="1" fillId="3" borderId="16" xfId="15" applyFill="1" applyBorder="1" applyAlignment="1">
      <alignment horizontal="center"/>
    </xf>
    <xf numFmtId="165" fontId="1" fillId="3" borderId="16" xfId="0" applyNumberFormat="1" applyFont="1" applyFill="1" applyBorder="1" applyAlignment="1">
      <alignment horizontal="center"/>
    </xf>
    <xf numFmtId="164" fontId="1" fillId="3" borderId="19" xfId="0" applyNumberFormat="1" applyFont="1" applyFill="1" applyBorder="1"/>
    <xf numFmtId="164" fontId="1" fillId="3" borderId="16" xfId="0" applyNumberFormat="1" applyFont="1" applyFill="1" applyBorder="1" applyAlignment="1">
      <alignment horizontal="right"/>
    </xf>
    <xf numFmtId="0" fontId="1" fillId="0" borderId="0" xfId="15" applyAlignment="1">
      <alignment horizontal="center"/>
    </xf>
    <xf numFmtId="165" fontId="1" fillId="0" borderId="0" xfId="15" applyNumberFormat="1"/>
    <xf numFmtId="164" fontId="1" fillId="0" borderId="16" xfId="14" applyNumberFormat="1" applyFont="1" applyBorder="1"/>
    <xf numFmtId="164" fontId="1" fillId="2" borderId="17" xfId="14" applyNumberFormat="1" applyFont="1" applyFill="1" applyBorder="1"/>
    <xf numFmtId="164" fontId="1" fillId="3" borderId="17" xfId="14" applyNumberFormat="1" applyFont="1" applyFill="1" applyBorder="1"/>
    <xf numFmtId="164" fontId="1" fillId="3" borderId="16" xfId="14" applyNumberFormat="1" applyFont="1" applyFill="1" applyBorder="1"/>
    <xf numFmtId="164" fontId="1" fillId="3" borderId="19" xfId="14" applyNumberFormat="1" applyFont="1" applyFill="1" applyBorder="1"/>
    <xf numFmtId="164" fontId="1" fillId="3" borderId="23" xfId="0" applyNumberFormat="1" applyFont="1" applyFill="1" applyBorder="1"/>
    <xf numFmtId="164" fontId="1" fillId="0" borderId="16" xfId="12" applyNumberFormat="1" applyFont="1" applyFill="1" applyBorder="1" applyAlignment="1" applyProtection="1">
      <alignment horizontal="right"/>
      <protection locked="0"/>
    </xf>
    <xf numFmtId="164" fontId="1" fillId="2" borderId="16" xfId="12" applyNumberFormat="1" applyFont="1" applyFill="1" applyBorder="1" applyAlignment="1" applyProtection="1">
      <alignment horizontal="right"/>
      <protection locked="0"/>
    </xf>
    <xf numFmtId="164" fontId="1" fillId="0" borderId="16" xfId="12" applyNumberFormat="1" applyFont="1" applyFill="1" applyBorder="1" applyAlignment="1">
      <alignment horizontal="right"/>
    </xf>
    <xf numFmtId="49" fontId="1" fillId="3" borderId="17" xfId="12" applyNumberFormat="1" applyFont="1" applyFill="1" applyBorder="1" applyAlignment="1">
      <alignment horizontal="center"/>
    </xf>
    <xf numFmtId="49" fontId="1" fillId="3" borderId="16" xfId="12" applyNumberFormat="1" applyFont="1" applyFill="1" applyBorder="1" applyAlignment="1">
      <alignment horizontal="center"/>
    </xf>
    <xf numFmtId="164" fontId="1" fillId="3" borderId="19" xfId="12" applyNumberFormat="1" applyFont="1" applyFill="1" applyBorder="1" applyAlignment="1" applyProtection="1">
      <alignment horizontal="right"/>
      <protection locked="0"/>
    </xf>
    <xf numFmtId="164" fontId="1" fillId="3" borderId="23" xfId="12" applyNumberFormat="1" applyFont="1" applyFill="1" applyBorder="1" applyProtection="1">
      <protection locked="0"/>
    </xf>
    <xf numFmtId="0" fontId="13" fillId="0" borderId="9" xfId="12" quotePrefix="1" applyNumberFormat="1" applyFont="1" applyFill="1" applyBorder="1" applyAlignment="1"/>
    <xf numFmtId="164" fontId="13" fillId="0" borderId="0" xfId="13" applyNumberFormat="1" applyFont="1"/>
    <xf numFmtId="0" fontId="13" fillId="0" borderId="0" xfId="13" applyFont="1"/>
    <xf numFmtId="164" fontId="12" fillId="0" borderId="0" xfId="13" applyNumberFormat="1" applyFont="1"/>
    <xf numFmtId="0" fontId="12" fillId="0" borderId="0" xfId="13" applyFont="1"/>
    <xf numFmtId="0" fontId="12" fillId="0" borderId="16" xfId="12" applyNumberFormat="1" applyFont="1" applyFill="1" applyBorder="1" applyAlignment="1">
      <alignment horizontal="center"/>
    </xf>
    <xf numFmtId="165" fontId="12" fillId="0" borderId="16" xfId="12" applyNumberFormat="1" applyFont="1" applyFill="1" applyBorder="1" applyAlignment="1">
      <alignment horizontal="center"/>
    </xf>
    <xf numFmtId="164" fontId="12" fillId="0" borderId="16" xfId="12" applyNumberFormat="1" applyFont="1" applyFill="1" applyBorder="1" applyProtection="1">
      <protection locked="0"/>
    </xf>
    <xf numFmtId="0" fontId="12" fillId="2" borderId="16" xfId="12" applyNumberFormat="1" applyFont="1" applyFill="1" applyBorder="1" applyAlignment="1">
      <alignment horizontal="center"/>
    </xf>
    <xf numFmtId="165" fontId="12" fillId="2" borderId="16" xfId="12" applyNumberFormat="1" applyFont="1" applyFill="1" applyBorder="1" applyAlignment="1">
      <alignment horizontal="center"/>
    </xf>
    <xf numFmtId="164" fontId="12" fillId="2" borderId="16" xfId="12" applyNumberFormat="1" applyFont="1" applyFill="1" applyBorder="1" applyProtection="1">
      <protection locked="0"/>
    </xf>
    <xf numFmtId="164" fontId="12" fillId="2" borderId="16" xfId="12" applyNumberFormat="1" applyFont="1" applyFill="1" applyBorder="1"/>
    <xf numFmtId="164" fontId="12" fillId="0" borderId="0" xfId="12" applyNumberFormat="1" applyFont="1" applyFill="1" applyBorder="1"/>
    <xf numFmtId="0" fontId="12" fillId="0" borderId="0" xfId="12" applyNumberFormat="1" applyFont="1" applyFill="1" applyBorder="1"/>
    <xf numFmtId="164" fontId="12" fillId="0" borderId="16" xfId="12" quotePrefix="1" applyNumberFormat="1" applyFont="1" applyFill="1" applyBorder="1" applyAlignment="1">
      <alignment horizontal="right"/>
    </xf>
    <xf numFmtId="164" fontId="12" fillId="2" borderId="16" xfId="12" quotePrefix="1" applyNumberFormat="1" applyFont="1" applyFill="1" applyBorder="1" applyAlignment="1">
      <alignment horizontal="right"/>
    </xf>
    <xf numFmtId="164" fontId="12" fillId="0" borderId="16" xfId="13" applyNumberFormat="1" applyFont="1" applyBorder="1" applyProtection="1">
      <protection locked="0"/>
    </xf>
    <xf numFmtId="164" fontId="12" fillId="0" borderId="16" xfId="16" applyNumberFormat="1" applyFont="1" applyBorder="1" applyProtection="1">
      <protection locked="0"/>
    </xf>
    <xf numFmtId="164" fontId="12" fillId="0" borderId="16" xfId="16" applyNumberFormat="1" applyFont="1" applyBorder="1" applyAlignment="1" applyProtection="1">
      <alignment horizontal="right"/>
      <protection locked="0"/>
    </xf>
    <xf numFmtId="0" fontId="12" fillId="2" borderId="17" xfId="12" applyNumberFormat="1" applyFont="1" applyFill="1" applyBorder="1" applyAlignment="1">
      <alignment horizontal="center"/>
    </xf>
    <xf numFmtId="165" fontId="12" fillId="2" borderId="17" xfId="12" applyNumberFormat="1" applyFont="1" applyFill="1" applyBorder="1" applyAlignment="1">
      <alignment horizontal="center"/>
    </xf>
    <xf numFmtId="164" fontId="12" fillId="2" borderId="16" xfId="16" applyNumberFormat="1" applyFont="1" applyFill="1" applyBorder="1" applyAlignment="1" applyProtection="1">
      <alignment horizontal="right"/>
      <protection locked="0"/>
    </xf>
    <xf numFmtId="164" fontId="12" fillId="2" borderId="17" xfId="16" applyNumberFormat="1" applyFont="1" applyFill="1" applyBorder="1" applyProtection="1">
      <protection locked="0"/>
    </xf>
    <xf numFmtId="164" fontId="12" fillId="2" borderId="17" xfId="12" quotePrefix="1" applyNumberFormat="1" applyFont="1" applyFill="1" applyBorder="1" applyAlignment="1">
      <alignment horizontal="right"/>
    </xf>
    <xf numFmtId="0" fontId="12" fillId="3" borderId="17" xfId="12" applyNumberFormat="1" applyFont="1" applyFill="1" applyBorder="1" applyAlignment="1">
      <alignment horizontal="center"/>
    </xf>
    <xf numFmtId="165" fontId="12" fillId="3" borderId="17" xfId="12" applyNumberFormat="1" applyFont="1" applyFill="1" applyBorder="1" applyAlignment="1">
      <alignment horizontal="center"/>
    </xf>
    <xf numFmtId="164" fontId="12" fillId="3" borderId="17" xfId="16" applyNumberFormat="1" applyFont="1" applyFill="1" applyBorder="1" applyProtection="1">
      <protection locked="0"/>
    </xf>
    <xf numFmtId="164" fontId="12" fillId="3" borderId="17" xfId="12" quotePrefix="1" applyNumberFormat="1" applyFont="1" applyFill="1" applyBorder="1" applyAlignment="1">
      <alignment horizontal="right"/>
    </xf>
    <xf numFmtId="0" fontId="12" fillId="3" borderId="16" xfId="12" applyNumberFormat="1" applyFont="1" applyFill="1" applyBorder="1" applyAlignment="1">
      <alignment horizontal="center"/>
    </xf>
    <xf numFmtId="165" fontId="12" fillId="3" borderId="16" xfId="12" applyNumberFormat="1" applyFont="1" applyFill="1" applyBorder="1" applyAlignment="1">
      <alignment horizontal="center"/>
    </xf>
    <xf numFmtId="164" fontId="12" fillId="3" borderId="16" xfId="16" applyNumberFormat="1" applyFont="1" applyFill="1" applyBorder="1" applyProtection="1">
      <protection locked="0"/>
    </xf>
    <xf numFmtId="164" fontId="12" fillId="3" borderId="16" xfId="12" applyNumberFormat="1" applyFont="1" applyFill="1" applyBorder="1"/>
    <xf numFmtId="164" fontId="12" fillId="3" borderId="19" xfId="16" applyNumberFormat="1" applyFont="1" applyFill="1" applyBorder="1" applyProtection="1">
      <protection locked="0"/>
    </xf>
    <xf numFmtId="164" fontId="12" fillId="3" borderId="16" xfId="12" quotePrefix="1" applyNumberFormat="1" applyFont="1" applyFill="1" applyBorder="1" applyAlignment="1">
      <alignment horizontal="right"/>
    </xf>
    <xf numFmtId="0" fontId="12" fillId="0" borderId="0" xfId="12" applyNumberFormat="1" applyFont="1" applyFill="1"/>
    <xf numFmtId="165" fontId="12" fillId="0" borderId="0" xfId="12" applyNumberFormat="1" applyFont="1" applyFill="1"/>
    <xf numFmtId="164" fontId="12" fillId="0" borderId="0" xfId="12" applyNumberFormat="1" applyFont="1" applyFill="1"/>
    <xf numFmtId="49" fontId="1" fillId="2" borderId="17" xfId="15" applyNumberFormat="1" applyFill="1" applyBorder="1" applyAlignment="1">
      <alignment horizontal="center"/>
    </xf>
    <xf numFmtId="164" fontId="1" fillId="3" borderId="19" xfId="0" applyNumberFormat="1" applyFont="1" applyFill="1" applyBorder="1" applyAlignment="1">
      <alignment horizontal="right"/>
    </xf>
    <xf numFmtId="0" fontId="1" fillId="0" borderId="16" xfId="0" quotePrefix="1" applyFont="1" applyBorder="1" applyAlignment="1">
      <alignment horizontal="center"/>
    </xf>
    <xf numFmtId="0" fontId="1" fillId="2" borderId="16" xfId="0" quotePrefix="1" applyFont="1" applyFill="1" applyBorder="1" applyAlignment="1">
      <alignment horizontal="center"/>
    </xf>
    <xf numFmtId="0" fontId="1" fillId="2" borderId="21" xfId="12" applyNumberFormat="1" applyFont="1" applyFill="1" applyBorder="1" applyAlignment="1">
      <alignment horizontal="center"/>
    </xf>
    <xf numFmtId="165" fontId="1" fillId="2" borderId="21" xfId="12" applyNumberFormat="1" applyFont="1" applyFill="1" applyBorder="1" applyAlignment="1">
      <alignment horizontal="center"/>
    </xf>
    <xf numFmtId="164" fontId="1" fillId="2" borderId="21" xfId="12" applyNumberFormat="1" applyFont="1" applyFill="1" applyBorder="1" applyProtection="1">
      <protection locked="0"/>
    </xf>
    <xf numFmtId="164" fontId="1" fillId="2" borderId="21" xfId="12" applyNumberFormat="1" applyFont="1" applyFill="1" applyBorder="1"/>
    <xf numFmtId="164" fontId="1" fillId="2" borderId="21" xfId="12" quotePrefix="1" applyNumberFormat="1" applyFont="1" applyFill="1" applyBorder="1" applyAlignment="1">
      <alignment horizontal="right"/>
    </xf>
    <xf numFmtId="164" fontId="1" fillId="2" borderId="21" xfId="12" quotePrefix="1" applyNumberFormat="1" applyFont="1" applyFill="1" applyBorder="1" applyAlignment="1" applyProtection="1">
      <alignment horizontal="right"/>
      <protection locked="0"/>
    </xf>
    <xf numFmtId="164" fontId="1" fillId="2" borderId="19" xfId="0" applyNumberFormat="1" applyFont="1" applyFill="1" applyBorder="1" applyProtection="1">
      <protection locked="0"/>
    </xf>
    <xf numFmtId="0" fontId="1" fillId="2" borderId="21" xfId="0" applyFont="1" applyFill="1" applyBorder="1" applyAlignment="1">
      <alignment horizontal="center"/>
    </xf>
    <xf numFmtId="164" fontId="1" fillId="2" borderId="21" xfId="0" applyNumberFormat="1" applyFont="1" applyFill="1" applyBorder="1" applyProtection="1">
      <protection locked="0"/>
    </xf>
    <xf numFmtId="164" fontId="1" fillId="2" borderId="21" xfId="0" applyNumberFormat="1" applyFont="1" applyFill="1" applyBorder="1"/>
    <xf numFmtId="164" fontId="1" fillId="2" borderId="21" xfId="0" quotePrefix="1" applyNumberFormat="1" applyFont="1" applyFill="1" applyBorder="1" applyAlignment="1">
      <alignment horizontal="right"/>
    </xf>
    <xf numFmtId="164" fontId="8" fillId="0" borderId="24" xfId="12" applyNumberFormat="1" applyFont="1" applyFill="1" applyBorder="1" applyAlignment="1">
      <alignment horizontal="centerContinuous" vertical="center"/>
    </xf>
    <xf numFmtId="164" fontId="1" fillId="0" borderId="2" xfId="13" applyNumberFormat="1" applyBorder="1"/>
    <xf numFmtId="0" fontId="1" fillId="0" borderId="2" xfId="0" applyFont="1" applyBorder="1"/>
    <xf numFmtId="164" fontId="12" fillId="2" borderId="21" xfId="11" applyNumberFormat="1" applyFont="1" applyFill="1" applyBorder="1" applyProtection="1">
      <protection locked="0"/>
    </xf>
    <xf numFmtId="164" fontId="12" fillId="2" borderId="21" xfId="12" applyNumberFormat="1" applyFont="1" applyFill="1" applyBorder="1"/>
    <xf numFmtId="0" fontId="1" fillId="0" borderId="29" xfId="13" applyBorder="1" applyAlignment="1">
      <alignment horizontal="center"/>
    </xf>
    <xf numFmtId="164" fontId="1" fillId="2" borderId="21" xfId="12" applyNumberFormat="1" applyFont="1" applyFill="1" applyBorder="1" applyAlignment="1" applyProtection="1">
      <alignment horizontal="right"/>
      <protection locked="0"/>
    </xf>
    <xf numFmtId="0" fontId="1" fillId="2" borderId="21" xfId="15" applyFill="1" applyBorder="1" applyAlignment="1">
      <alignment horizontal="center"/>
    </xf>
    <xf numFmtId="165" fontId="1" fillId="2" borderId="21" xfId="0" applyNumberFormat="1" applyFont="1" applyFill="1" applyBorder="1" applyAlignment="1">
      <alignment horizontal="center"/>
    </xf>
    <xf numFmtId="164" fontId="1" fillId="2" borderId="21" xfId="0" applyNumberFormat="1" applyFont="1" applyFill="1" applyBorder="1" applyAlignment="1">
      <alignment horizontal="right"/>
    </xf>
    <xf numFmtId="164" fontId="1" fillId="2" borderId="21" xfId="14" applyNumberFormat="1" applyFont="1" applyFill="1" applyBorder="1"/>
    <xf numFmtId="49" fontId="1" fillId="2" borderId="21" xfId="12" applyNumberFormat="1" applyFont="1" applyFill="1" applyBorder="1" applyAlignment="1">
      <alignment horizontal="center"/>
    </xf>
    <xf numFmtId="0" fontId="12" fillId="2" borderId="21" xfId="12" applyNumberFormat="1" applyFont="1" applyFill="1" applyBorder="1" applyAlignment="1">
      <alignment horizontal="center"/>
    </xf>
    <xf numFmtId="165" fontId="12" fillId="2" borderId="21" xfId="12" applyNumberFormat="1" applyFont="1" applyFill="1" applyBorder="1" applyAlignment="1">
      <alignment horizontal="center"/>
    </xf>
    <xf numFmtId="164" fontId="12" fillId="2" borderId="21" xfId="16" applyNumberFormat="1" applyFont="1" applyFill="1" applyBorder="1" applyAlignment="1" applyProtection="1">
      <alignment horizontal="right"/>
      <protection locked="0"/>
    </xf>
    <xf numFmtId="164" fontId="12" fillId="2" borderId="21" xfId="16" applyNumberFormat="1" applyFont="1" applyFill="1" applyBorder="1" applyProtection="1">
      <protection locked="0"/>
    </xf>
    <xf numFmtId="164" fontId="12" fillId="2" borderId="21" xfId="12" quotePrefix="1" applyNumberFormat="1" applyFont="1" applyFill="1" applyBorder="1" applyAlignment="1">
      <alignment horizontal="right"/>
    </xf>
    <xf numFmtId="164" fontId="1" fillId="2" borderId="21" xfId="0" applyNumberFormat="1" applyFont="1" applyFill="1" applyBorder="1" applyAlignment="1">
      <alignment horizontal="center"/>
    </xf>
    <xf numFmtId="164" fontId="1" fillId="0" borderId="5" xfId="0" quotePrefix="1" applyNumberFormat="1" applyFont="1" applyBorder="1" applyAlignment="1">
      <alignment horizontal="center" vertical="center" wrapText="1"/>
    </xf>
    <xf numFmtId="2" fontId="1" fillId="0" borderId="0" xfId="0" applyNumberFormat="1" applyFont="1"/>
    <xf numFmtId="165" fontId="12" fillId="3" borderId="6" xfId="12" quotePrefix="1" applyNumberFormat="1" applyFont="1" applyFill="1" applyBorder="1" applyAlignment="1">
      <alignment horizontal="center" vertical="center" wrapText="1"/>
    </xf>
    <xf numFmtId="0" fontId="1" fillId="3" borderId="10" xfId="12" quotePrefix="1" applyNumberFormat="1" applyFont="1" applyFill="1" applyBorder="1" applyAlignment="1">
      <alignment horizontal="center" vertical="center" wrapText="1"/>
    </xf>
    <xf numFmtId="164" fontId="1" fillId="0" borderId="2" xfId="0" applyNumberFormat="1" applyFont="1" applyBorder="1"/>
    <xf numFmtId="164" fontId="1" fillId="0" borderId="2" xfId="10" quotePrefix="1" applyNumberFormat="1" applyBorder="1" applyAlignment="1">
      <alignment horizontal="left"/>
    </xf>
    <xf numFmtId="164" fontId="1" fillId="0" borderId="2" xfId="0" quotePrefix="1" applyNumberFormat="1" applyFont="1" applyBorder="1" applyAlignment="1">
      <alignment horizontal="left"/>
    </xf>
    <xf numFmtId="0" fontId="1" fillId="3" borderId="2" xfId="0" applyFont="1" applyFill="1" applyBorder="1" applyAlignment="1">
      <alignment vertical="center"/>
    </xf>
    <xf numFmtId="0" fontId="1" fillId="3" borderId="0" xfId="0" applyFont="1" applyFill="1" applyAlignment="1">
      <alignment vertical="center"/>
    </xf>
    <xf numFmtId="0" fontId="1" fillId="3" borderId="8" xfId="0" applyFont="1" applyFill="1" applyBorder="1" applyAlignment="1">
      <alignment vertical="center"/>
    </xf>
  </cellXfs>
  <cellStyles count="18">
    <cellStyle name="Comma 2" xfId="1" xr:uid="{00000000-0005-0000-0000-000000000000}"/>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Normal" xfId="0" builtinId="0"/>
    <cellStyle name="Normal 2" xfId="9" xr:uid="{00000000-0005-0000-0000-000009000000}"/>
    <cellStyle name="Normal 3" xfId="10" xr:uid="{00000000-0005-0000-0000-00000A000000}"/>
    <cellStyle name="Normal_Apples" xfId="11" xr:uid="{00000000-0005-0000-0000-00000B000000}"/>
    <cellStyle name="normal_fruitfr" xfId="12" xr:uid="{00000000-0005-0000-0000-00000C000000}"/>
    <cellStyle name="Normal_fruitfr_1" xfId="13" xr:uid="{00000000-0005-0000-0000-00000D000000}"/>
    <cellStyle name="Normal_Grapes" xfId="14" xr:uid="{00000000-0005-0000-0000-00000E000000}"/>
    <cellStyle name="Normal_melons" xfId="15" xr:uid="{00000000-0005-0000-0000-00000F000000}"/>
    <cellStyle name="Normal_Pineapple" xfId="16" xr:uid="{00000000-0005-0000-0000-00001000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workbookViewId="0"/>
  </sheetViews>
  <sheetFormatPr defaultColWidth="9.33203125" defaultRowHeight="13.2"/>
  <cols>
    <col min="1" max="1" width="16.6640625" style="3" customWidth="1"/>
    <col min="2" max="2" width="11.109375" style="3" customWidth="1"/>
    <col min="3" max="8" width="9.33203125" style="3"/>
    <col min="9" max="9" width="9.33203125" style="2"/>
    <col min="10" max="16384" width="9.33203125" style="3"/>
  </cols>
  <sheetData>
    <row r="1" spans="1:2">
      <c r="A1" t="s">
        <v>202</v>
      </c>
    </row>
    <row r="3" spans="1:2">
      <c r="A3" s="3" t="s">
        <v>34</v>
      </c>
      <c r="B3" s="1" t="s">
        <v>223</v>
      </c>
    </row>
    <row r="5" spans="1:2">
      <c r="A5" s="3" t="s">
        <v>35</v>
      </c>
      <c r="B5" s="4" t="s">
        <v>58</v>
      </c>
    </row>
    <row r="6" spans="1:2">
      <c r="B6" s="5" t="s">
        <v>59</v>
      </c>
    </row>
    <row r="7" spans="1:2">
      <c r="B7" s="5" t="s">
        <v>56</v>
      </c>
    </row>
    <row r="8" spans="1:2">
      <c r="B8" s="6" t="s">
        <v>57</v>
      </c>
    </row>
    <row r="9" spans="1:2">
      <c r="B9" s="4" t="s">
        <v>54</v>
      </c>
    </row>
    <row r="10" spans="1:2">
      <c r="B10" s="4" t="s">
        <v>55</v>
      </c>
    </row>
    <row r="11" spans="1:2">
      <c r="B11" s="4" t="s">
        <v>53</v>
      </c>
    </row>
    <row r="12" spans="1:2">
      <c r="B12" s="4" t="s">
        <v>60</v>
      </c>
    </row>
    <row r="13" spans="1:2">
      <c r="B13" s="4" t="s">
        <v>61</v>
      </c>
    </row>
    <row r="14" spans="1:2">
      <c r="B14" s="4" t="s">
        <v>62</v>
      </c>
    </row>
    <row r="15" spans="1:2">
      <c r="B15" s="4" t="s">
        <v>63</v>
      </c>
    </row>
    <row r="16" spans="1:2">
      <c r="B16" s="4" t="s">
        <v>64</v>
      </c>
    </row>
    <row r="17" spans="1:2">
      <c r="B17" s="5" t="s">
        <v>65</v>
      </c>
    </row>
    <row r="18" spans="1:2">
      <c r="B18" s="4" t="s">
        <v>66</v>
      </c>
    </row>
    <row r="19" spans="1:2">
      <c r="B19" s="4" t="s">
        <v>67</v>
      </c>
    </row>
    <row r="20" spans="1:2">
      <c r="B20" s="4" t="s">
        <v>68</v>
      </c>
    </row>
    <row r="21" spans="1:2">
      <c r="B21" s="5" t="s">
        <v>69</v>
      </c>
    </row>
    <row r="22" spans="1:2">
      <c r="B22" s="4" t="s">
        <v>70</v>
      </c>
    </row>
    <row r="23" spans="1:2">
      <c r="B23" s="5" t="s">
        <v>71</v>
      </c>
    </row>
    <row r="24" spans="1:2">
      <c r="B24" s="4" t="s">
        <v>72</v>
      </c>
    </row>
    <row r="25" spans="1:2">
      <c r="B25" s="4" t="s">
        <v>73</v>
      </c>
    </row>
    <row r="26" spans="1:2">
      <c r="B26" s="6" t="s">
        <v>74</v>
      </c>
    </row>
    <row r="27" spans="1:2">
      <c r="B27" s="4" t="s">
        <v>75</v>
      </c>
    </row>
    <row r="28" spans="1:2">
      <c r="B28" s="4" t="s">
        <v>76</v>
      </c>
    </row>
    <row r="30" spans="1:2">
      <c r="A30" s="3" t="s">
        <v>201</v>
      </c>
    </row>
    <row r="31" spans="1:2">
      <c r="A31" s="3" t="s">
        <v>226</v>
      </c>
    </row>
  </sheetData>
  <phoneticPr fontId="4" type="noConversion"/>
  <hyperlinks>
    <hyperlink ref="B7" location="Oranges!A1" display="Fresh oranges and temples: Supply and use" xr:uid="{00000000-0004-0000-0000-000000000000}"/>
    <hyperlink ref="B8" location="'Tangerines, etc.'!A1" display="Fresh tangerines, tangelos, and other mandarins: Supply and use" xr:uid="{00000000-0004-0000-0000-000001000000}"/>
    <hyperlink ref="B9" location="Lemons!A1" display="Fresh lemons: Supply and use" xr:uid="{00000000-0004-0000-0000-000002000000}"/>
    <hyperlink ref="B10" location="Limes!A1" display="Fresh limes: Supply and use" xr:uid="{00000000-0004-0000-0000-000003000000}"/>
    <hyperlink ref="B11" location="Grapefruit!A1" display="Fresh grapefruit: Supply and use" xr:uid="{00000000-0004-0000-0000-000004000000}"/>
    <hyperlink ref="B12" location="Apples!A1" display="Fresh apples: Supply and use" xr:uid="{00000000-0004-0000-0000-000005000000}"/>
    <hyperlink ref="B13" location="Apricots!A1" display="Fresh apricots: Supply and use" xr:uid="{00000000-0004-0000-0000-000006000000}"/>
    <hyperlink ref="B14" location="Avocados!A1" display="Fresh avocados: Supply and use" xr:uid="{00000000-0004-0000-0000-000007000000}"/>
    <hyperlink ref="B15" location="Bananas!A1" display="Fresh bananas: Supply and use" xr:uid="{00000000-0004-0000-0000-000008000000}"/>
    <hyperlink ref="B18" location="Grapes!A1" display="Fresh grapes: Supply and use" xr:uid="{00000000-0004-0000-0000-000009000000}"/>
    <hyperlink ref="B20" location="Kiwifruit!A1" display="Fresh kiwifruit: Supply and use" xr:uid="{00000000-0004-0000-0000-00000A000000}"/>
    <hyperlink ref="B21" location="Mangoes!A1" display="Fresh mangoes: Supply and use" xr:uid="{00000000-0004-0000-0000-00000B000000}"/>
    <hyperlink ref="B22" location="Papayas!A1" display="Fresh papayas: Supply and use" xr:uid="{00000000-0004-0000-0000-00000C000000}"/>
    <hyperlink ref="B23" location="Peaches!A1" display="Fresh peaches and nectarines: Supply and use" xr:uid="{00000000-0004-0000-0000-00000D000000}"/>
    <hyperlink ref="B24" location="Pears!A1" display="Fresh pears: Supply and use" xr:uid="{00000000-0004-0000-0000-00000E000000}"/>
    <hyperlink ref="B25" location="Pineapples!A1" display="Fresh pineapples: Supply and use" xr:uid="{00000000-0004-0000-0000-00000F000000}"/>
    <hyperlink ref="B27" location="Strawberries!A1" display="Fresh strawberries: Supply and use" xr:uid="{00000000-0004-0000-0000-000010000000}"/>
    <hyperlink ref="B5" location="PccFarm!A1" display="Fresh fruit (farm weight): Per capita availability" xr:uid="{00000000-0004-0000-0000-000011000000}"/>
    <hyperlink ref="B17" location="Cantaloupe!A1" display="Fresh cantaloupe: Supply and use" xr:uid="{00000000-0004-0000-0000-000012000000}"/>
    <hyperlink ref="B19" location="Honeydew!A1" display="Fresh honeydew melons: Supply and use" xr:uid="{00000000-0004-0000-0000-000013000000}"/>
    <hyperlink ref="B28" location="Watermelon!A1" display="Fresh watermelon: Supply and use" xr:uid="{00000000-0004-0000-0000-000014000000}"/>
    <hyperlink ref="B6" location="PccRetail!A1" display="Fresh fruit (retail weight): Per capita availability" xr:uid="{00000000-0004-0000-0000-000015000000}"/>
    <hyperlink ref="B16" location="Blueberries!A1" display="Fresh blueberries: Supply and use" xr:uid="{00000000-0004-0000-0000-000016000000}"/>
    <hyperlink ref="B26" location="Raspberries!A1" display="Fresh raspberries: Supply and use" xr:uid="{00000000-0004-0000-0000-000017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IV69"/>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121</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52"/>
      <c r="B2" s="96"/>
      <c r="C2" s="98" t="s">
        <v>0</v>
      </c>
      <c r="D2" s="99"/>
      <c r="E2" s="99"/>
      <c r="F2" s="105" t="s">
        <v>43</v>
      </c>
      <c r="G2" s="106"/>
      <c r="H2" s="100" t="s">
        <v>91</v>
      </c>
      <c r="I2" s="101"/>
      <c r="J2" s="101"/>
      <c r="K2" s="236"/>
    </row>
    <row r="3" spans="1:256" ht="42" customHeight="1">
      <c r="A3" s="92" t="s">
        <v>79</v>
      </c>
      <c r="B3" s="93" t="s">
        <v>191</v>
      </c>
      <c r="C3" s="94" t="s">
        <v>5</v>
      </c>
      <c r="D3" s="95" t="s">
        <v>1</v>
      </c>
      <c r="E3" s="94" t="s">
        <v>92</v>
      </c>
      <c r="F3" s="94" t="s">
        <v>3</v>
      </c>
      <c r="G3" s="95" t="s">
        <v>52</v>
      </c>
      <c r="H3" s="95" t="s">
        <v>2</v>
      </c>
      <c r="I3" s="103" t="s">
        <v>39</v>
      </c>
      <c r="J3" s="104"/>
      <c r="K3" s="236"/>
    </row>
    <row r="4" spans="1:256" ht="18" customHeight="1">
      <c r="A4" s="86"/>
      <c r="B4" s="87"/>
      <c r="C4" s="88"/>
      <c r="D4" s="88"/>
      <c r="E4" s="88"/>
      <c r="F4" s="88"/>
      <c r="G4" s="89"/>
      <c r="H4" s="88"/>
      <c r="I4" s="95" t="s">
        <v>4</v>
      </c>
      <c r="J4" s="102" t="s">
        <v>93</v>
      </c>
      <c r="K4" s="236"/>
    </row>
    <row r="5" spans="1:256" ht="15" customHeight="1">
      <c r="A5" s="91"/>
      <c r="B5" s="87"/>
      <c r="C5" s="88"/>
      <c r="D5" s="88"/>
      <c r="E5" s="88"/>
      <c r="F5" s="88"/>
      <c r="G5" s="89"/>
      <c r="H5" s="90"/>
      <c r="I5" s="90"/>
      <c r="J5" s="97" t="s">
        <v>49</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205.05199999999999</v>
      </c>
      <c r="C7" s="56">
        <v>29.1</v>
      </c>
      <c r="D7" s="64" t="s">
        <v>32</v>
      </c>
      <c r="E7" s="57">
        <f>C7</f>
        <v>29.1</v>
      </c>
      <c r="F7" s="57">
        <v>4.5</v>
      </c>
      <c r="G7" s="57">
        <v>0.2</v>
      </c>
      <c r="H7" s="57">
        <f>E7-F7-G7</f>
        <v>24.400000000000002</v>
      </c>
      <c r="I7" s="57">
        <f t="shared" ref="I7:I37" si="0">IF(H7=0,0,IF(B7=0,0,H7/B7))</f>
        <v>0.11899420634765817</v>
      </c>
      <c r="J7" s="57">
        <f>IF(H7=0,0,IF(B7=0,0,(H7*0.91)/B7))</f>
        <v>0.10828472777636894</v>
      </c>
    </row>
    <row r="8" spans="1:256">
      <c r="A8" s="58">
        <v>1971</v>
      </c>
      <c r="B8" s="59">
        <v>207.661</v>
      </c>
      <c r="C8" s="60">
        <v>33.799999999999997</v>
      </c>
      <c r="D8" s="65" t="s">
        <v>32</v>
      </c>
      <c r="E8" s="61">
        <f>C8</f>
        <v>33.799999999999997</v>
      </c>
      <c r="F8" s="61">
        <v>5.9</v>
      </c>
      <c r="G8" s="65" t="s">
        <v>32</v>
      </c>
      <c r="H8" s="61">
        <f>E8-F8</f>
        <v>27.9</v>
      </c>
      <c r="I8" s="61">
        <f t="shared" si="0"/>
        <v>0.13435358589239191</v>
      </c>
      <c r="J8" s="61">
        <f t="shared" ref="J8:J37" si="1">IF(H8=0,0,IF(B8=0,0,(H8*0.91)/B8))</f>
        <v>0.12226176316207665</v>
      </c>
    </row>
    <row r="9" spans="1:256">
      <c r="A9" s="58">
        <v>1972</v>
      </c>
      <c r="B9" s="59">
        <v>209.89599999999999</v>
      </c>
      <c r="C9" s="60">
        <v>20.100000000000001</v>
      </c>
      <c r="D9" s="61">
        <v>0.2</v>
      </c>
      <c r="E9" s="61">
        <f t="shared" ref="E9:E37" si="2">C9+D9</f>
        <v>20.3</v>
      </c>
      <c r="F9" s="61">
        <v>2.9</v>
      </c>
      <c r="G9" s="65" t="s">
        <v>32</v>
      </c>
      <c r="H9" s="61">
        <f>E9-F9</f>
        <v>17.400000000000002</v>
      </c>
      <c r="I9" s="61">
        <f t="shared" si="0"/>
        <v>8.289819720242407E-2</v>
      </c>
      <c r="J9" s="61">
        <f t="shared" si="1"/>
        <v>7.5437359454205918E-2</v>
      </c>
    </row>
    <row r="10" spans="1:256">
      <c r="A10" s="58">
        <v>1973</v>
      </c>
      <c r="B10" s="59">
        <v>211.90899999999999</v>
      </c>
      <c r="C10" s="60">
        <v>23.7</v>
      </c>
      <c r="D10" s="61">
        <v>0.2</v>
      </c>
      <c r="E10" s="61">
        <f t="shared" si="2"/>
        <v>23.9</v>
      </c>
      <c r="F10" s="61">
        <v>4.5</v>
      </c>
      <c r="G10" s="61">
        <v>0.1</v>
      </c>
      <c r="H10" s="61">
        <f>E10-F10-G10</f>
        <v>19.299999999999997</v>
      </c>
      <c r="I10" s="61">
        <f t="shared" si="0"/>
        <v>9.1076830148790269E-2</v>
      </c>
      <c r="J10" s="61">
        <f t="shared" si="1"/>
        <v>8.287991543539916E-2</v>
      </c>
    </row>
    <row r="11" spans="1:256">
      <c r="A11" s="58">
        <v>1974</v>
      </c>
      <c r="B11" s="59">
        <v>213.85400000000001</v>
      </c>
      <c r="C11" s="60">
        <v>16.899999999999999</v>
      </c>
      <c r="D11" s="65" t="s">
        <v>32</v>
      </c>
      <c r="E11" s="61">
        <f>C11</f>
        <v>16.899999999999999</v>
      </c>
      <c r="F11" s="61">
        <v>3.3</v>
      </c>
      <c r="G11" s="61">
        <v>0.1</v>
      </c>
      <c r="H11" s="61">
        <f>E11-F11-G11</f>
        <v>13.499999999999998</v>
      </c>
      <c r="I11" s="61">
        <f t="shared" si="0"/>
        <v>6.3127180225761484E-2</v>
      </c>
      <c r="J11" s="61">
        <f t="shared" si="1"/>
        <v>5.7445734005442957E-2</v>
      </c>
    </row>
    <row r="12" spans="1:256">
      <c r="A12" s="58">
        <v>1975</v>
      </c>
      <c r="B12" s="59">
        <v>215.97300000000001</v>
      </c>
      <c r="C12" s="60">
        <v>20.2</v>
      </c>
      <c r="D12" s="65" t="s">
        <v>32</v>
      </c>
      <c r="E12" s="61">
        <f>C12</f>
        <v>20.2</v>
      </c>
      <c r="F12" s="61">
        <v>2.8</v>
      </c>
      <c r="G12" s="65" t="s">
        <v>32</v>
      </c>
      <c r="H12" s="61">
        <f>E12-F12</f>
        <v>17.399999999999999</v>
      </c>
      <c r="I12" s="61">
        <f t="shared" si="0"/>
        <v>8.0565626258837897E-2</v>
      </c>
      <c r="J12" s="61">
        <f t="shared" si="1"/>
        <v>7.3314719895542488E-2</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56">
        <v>25.32</v>
      </c>
      <c r="D13" s="57">
        <v>0.1</v>
      </c>
      <c r="E13" s="57">
        <f t="shared" si="2"/>
        <v>25.42</v>
      </c>
      <c r="F13" s="57">
        <v>4.5</v>
      </c>
      <c r="G13" s="82" t="s">
        <v>32</v>
      </c>
      <c r="H13" s="80">
        <f t="shared" ref="H13:H24" si="3">E13-F13</f>
        <v>20.92</v>
      </c>
      <c r="I13" s="57">
        <f t="shared" si="0"/>
        <v>9.5947898273213025E-2</v>
      </c>
      <c r="J13" s="57">
        <f t="shared" si="1"/>
        <v>8.7312587428623856E-2</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56">
        <v>23.92</v>
      </c>
      <c r="D14" s="64" t="s">
        <v>32</v>
      </c>
      <c r="E14" s="57">
        <f>C14</f>
        <v>23.92</v>
      </c>
      <c r="F14" s="57">
        <v>4.3</v>
      </c>
      <c r="G14" s="82" t="s">
        <v>32</v>
      </c>
      <c r="H14" s="80">
        <f t="shared" si="3"/>
        <v>19.62</v>
      </c>
      <c r="I14" s="57">
        <f t="shared" si="0"/>
        <v>8.9085039434432606E-2</v>
      </c>
      <c r="J14" s="57">
        <f t="shared" si="1"/>
        <v>8.1067385885333673E-2</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56">
        <v>18.399999999999999</v>
      </c>
      <c r="D15" s="64" t="s">
        <v>32</v>
      </c>
      <c r="E15" s="57">
        <f>C15</f>
        <v>18.399999999999999</v>
      </c>
      <c r="F15" s="57">
        <v>2.5</v>
      </c>
      <c r="G15" s="82" t="s">
        <v>32</v>
      </c>
      <c r="H15" s="80">
        <f t="shared" si="3"/>
        <v>15.899999999999999</v>
      </c>
      <c r="I15" s="57">
        <f t="shared" si="0"/>
        <v>7.1433384998989144E-2</v>
      </c>
      <c r="J15" s="57">
        <f t="shared" si="1"/>
        <v>6.5004380349080126E-2</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56">
        <v>21.78</v>
      </c>
      <c r="D16" s="64" t="s">
        <v>32</v>
      </c>
      <c r="E16" s="57">
        <f>C16</f>
        <v>21.78</v>
      </c>
      <c r="F16" s="57">
        <v>4</v>
      </c>
      <c r="G16" s="82" t="s">
        <v>32</v>
      </c>
      <c r="H16" s="80">
        <f t="shared" si="3"/>
        <v>17.78</v>
      </c>
      <c r="I16" s="57">
        <f t="shared" si="0"/>
        <v>7.9002910399680076E-2</v>
      </c>
      <c r="J16" s="57">
        <f t="shared" si="1"/>
        <v>7.1892648463708866E-2</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56">
        <v>26.26</v>
      </c>
      <c r="D17" s="57">
        <v>0.1</v>
      </c>
      <c r="E17" s="57">
        <f t="shared" si="2"/>
        <v>26.360000000000003</v>
      </c>
      <c r="F17" s="57">
        <v>3.3</v>
      </c>
      <c r="G17" s="82" t="s">
        <v>32</v>
      </c>
      <c r="H17" s="80">
        <f t="shared" si="3"/>
        <v>23.060000000000002</v>
      </c>
      <c r="I17" s="57">
        <f t="shared" si="0"/>
        <v>0.10126204298147776</v>
      </c>
      <c r="J17" s="57">
        <f t="shared" si="1"/>
        <v>9.2148459113144759E-2</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60">
        <v>24.46</v>
      </c>
      <c r="D18" s="61">
        <v>0.1</v>
      </c>
      <c r="E18" s="61">
        <f t="shared" si="2"/>
        <v>24.560000000000002</v>
      </c>
      <c r="F18" s="61">
        <v>2.5</v>
      </c>
      <c r="G18" s="65" t="s">
        <v>32</v>
      </c>
      <c r="H18" s="61">
        <f t="shared" si="3"/>
        <v>22.060000000000002</v>
      </c>
      <c r="I18" s="61">
        <f t="shared" si="0"/>
        <v>9.5927224024421012E-2</v>
      </c>
      <c r="J18" s="61">
        <f t="shared" si="1"/>
        <v>8.7293773862223131E-2</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60">
        <v>21.62</v>
      </c>
      <c r="D19" s="61">
        <v>0.28219</v>
      </c>
      <c r="E19" s="61">
        <f t="shared" si="2"/>
        <v>21.902190000000001</v>
      </c>
      <c r="F19" s="61">
        <v>3.2</v>
      </c>
      <c r="G19" s="65" t="s">
        <v>32</v>
      </c>
      <c r="H19" s="61">
        <f t="shared" si="3"/>
        <v>18.702190000000002</v>
      </c>
      <c r="I19" s="61">
        <f t="shared" si="0"/>
        <v>8.0547616586559179E-2</v>
      </c>
      <c r="J19" s="61">
        <f t="shared" si="1"/>
        <v>7.3298331093768848E-2</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60">
        <v>19.5</v>
      </c>
      <c r="D20" s="61">
        <v>1.5137849999999999</v>
      </c>
      <c r="E20" s="61">
        <f t="shared" si="2"/>
        <v>21.013784999999999</v>
      </c>
      <c r="F20" s="61">
        <v>2.7</v>
      </c>
      <c r="G20" s="65" t="s">
        <v>32</v>
      </c>
      <c r="H20" s="61">
        <f t="shared" si="3"/>
        <v>18.313784999999999</v>
      </c>
      <c r="I20" s="61">
        <f t="shared" si="0"/>
        <v>7.8161493254576261E-2</v>
      </c>
      <c r="J20" s="61">
        <f t="shared" si="1"/>
        <v>7.1126958861664411E-2</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60">
        <v>30.8</v>
      </c>
      <c r="D21" s="61">
        <v>0.63969500000000001</v>
      </c>
      <c r="E21" s="61">
        <f t="shared" si="2"/>
        <v>31.439695</v>
      </c>
      <c r="F21" s="61">
        <v>1.8</v>
      </c>
      <c r="G21" s="65" t="s">
        <v>32</v>
      </c>
      <c r="H21" s="61">
        <f t="shared" si="3"/>
        <v>29.639695</v>
      </c>
      <c r="I21" s="61">
        <f t="shared" si="0"/>
        <v>0.12540700577115102</v>
      </c>
      <c r="J21" s="61">
        <f t="shared" si="1"/>
        <v>0.11412037525174742</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60">
        <v>38.700000000000003</v>
      </c>
      <c r="D22" s="61">
        <v>1.4444840000000001</v>
      </c>
      <c r="E22" s="61">
        <f t="shared" si="2"/>
        <v>40.144484000000006</v>
      </c>
      <c r="F22" s="61">
        <v>1.8</v>
      </c>
      <c r="G22" s="65" t="s">
        <v>32</v>
      </c>
      <c r="H22" s="61">
        <f t="shared" si="3"/>
        <v>38.344484000000008</v>
      </c>
      <c r="I22" s="61">
        <f t="shared" si="0"/>
        <v>0.1607964405827246</v>
      </c>
      <c r="J22" s="61">
        <f t="shared" si="1"/>
        <v>0.14632476093027941</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56">
        <v>20.7</v>
      </c>
      <c r="D23" s="57">
        <v>3.0859740000000002</v>
      </c>
      <c r="E23" s="57">
        <f t="shared" si="2"/>
        <v>23.785974</v>
      </c>
      <c r="F23" s="57">
        <v>0.8</v>
      </c>
      <c r="G23" s="82" t="s">
        <v>32</v>
      </c>
      <c r="H23" s="80">
        <f t="shared" si="3"/>
        <v>22.985973999999999</v>
      </c>
      <c r="I23" s="57">
        <f t="shared" si="0"/>
        <v>9.5515805045480795E-2</v>
      </c>
      <c r="J23" s="57">
        <f t="shared" si="1"/>
        <v>8.6919382591387526E-2</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56">
        <v>31.9</v>
      </c>
      <c r="D24" s="57">
        <v>2.9803850000000001</v>
      </c>
      <c r="E24" s="57">
        <f t="shared" si="2"/>
        <v>34.880384999999997</v>
      </c>
      <c r="F24" s="57">
        <v>16.100000000000001</v>
      </c>
      <c r="G24" s="82" t="s">
        <v>32</v>
      </c>
      <c r="H24" s="80">
        <f t="shared" si="3"/>
        <v>18.780384999999995</v>
      </c>
      <c r="I24" s="57">
        <f t="shared" si="0"/>
        <v>7.7347922604240435E-2</v>
      </c>
      <c r="J24" s="57">
        <f t="shared" si="1"/>
        <v>7.0386609569858788E-2</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56">
        <v>36.4</v>
      </c>
      <c r="D25" s="57">
        <v>2.8756119999999998</v>
      </c>
      <c r="E25" s="57">
        <f t="shared" si="2"/>
        <v>39.275611999999995</v>
      </c>
      <c r="F25" s="64" t="s">
        <v>32</v>
      </c>
      <c r="G25" s="64" t="s">
        <v>32</v>
      </c>
      <c r="H25" s="57">
        <f>E25</f>
        <v>39.275611999999995</v>
      </c>
      <c r="I25" s="57">
        <f t="shared" si="0"/>
        <v>0.16029488084694779</v>
      </c>
      <c r="J25" s="57">
        <f t="shared" si="1"/>
        <v>0.14586834157072251</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56">
        <v>31.5</v>
      </c>
      <c r="D26" s="57">
        <v>1.7909999999999999</v>
      </c>
      <c r="E26" s="57">
        <f t="shared" si="2"/>
        <v>33.290999999999997</v>
      </c>
      <c r="F26" s="57">
        <v>11.045</v>
      </c>
      <c r="G26" s="64" t="s">
        <v>32</v>
      </c>
      <c r="H26" s="57">
        <f>E26-F26</f>
        <v>22.245999999999995</v>
      </c>
      <c r="I26" s="57">
        <f t="shared" si="0"/>
        <v>8.9940244681453188E-2</v>
      </c>
      <c r="J26" s="57">
        <f t="shared" si="1"/>
        <v>8.1845622660122408E-2</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56">
        <v>47.48</v>
      </c>
      <c r="D27" s="56">
        <v>2.1800000000000002</v>
      </c>
      <c r="E27" s="57">
        <f t="shared" si="2"/>
        <v>49.66</v>
      </c>
      <c r="F27" s="57">
        <v>10.284000000000001</v>
      </c>
      <c r="G27" s="64" t="s">
        <v>32</v>
      </c>
      <c r="H27" s="57">
        <f t="shared" ref="H27:H49" si="4">E27-F27</f>
        <v>39.375999999999998</v>
      </c>
      <c r="I27" s="57">
        <f t="shared" si="0"/>
        <v>0.15742088177442309</v>
      </c>
      <c r="J27" s="57">
        <f t="shared" si="1"/>
        <v>0.14325300241472502</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60">
        <v>40.28</v>
      </c>
      <c r="D28" s="60">
        <v>2.722</v>
      </c>
      <c r="E28" s="61">
        <f t="shared" si="2"/>
        <v>43.002000000000002</v>
      </c>
      <c r="F28" s="60">
        <v>10.766999999999999</v>
      </c>
      <c r="G28" s="65" t="s">
        <v>32</v>
      </c>
      <c r="H28" s="61">
        <f t="shared" si="4"/>
        <v>32.234999999999999</v>
      </c>
      <c r="I28" s="61">
        <f t="shared" si="0"/>
        <v>0.12716327472553482</v>
      </c>
      <c r="J28" s="61">
        <f t="shared" si="1"/>
        <v>0.1157185800002367</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60">
        <v>46.4</v>
      </c>
      <c r="D29" s="60">
        <v>2.76</v>
      </c>
      <c r="E29" s="61">
        <f t="shared" si="2"/>
        <v>49.16</v>
      </c>
      <c r="F29" s="60">
        <v>10.343999999999999</v>
      </c>
      <c r="G29" s="65" t="s">
        <v>32</v>
      </c>
      <c r="H29" s="61">
        <f t="shared" si="4"/>
        <v>38.815999999999995</v>
      </c>
      <c r="I29" s="61">
        <f t="shared" si="0"/>
        <v>0.15109733975881101</v>
      </c>
      <c r="J29" s="61">
        <f t="shared" si="1"/>
        <v>0.13749857918051803</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260.255</v>
      </c>
      <c r="C30" s="60">
        <v>42.82</v>
      </c>
      <c r="D30" s="60">
        <v>2.242</v>
      </c>
      <c r="E30" s="61">
        <f t="shared" si="2"/>
        <v>45.061999999999998</v>
      </c>
      <c r="F30" s="60">
        <v>11.5</v>
      </c>
      <c r="G30" s="65" t="s">
        <v>32</v>
      </c>
      <c r="H30" s="61">
        <f t="shared" si="4"/>
        <v>33.561999999999998</v>
      </c>
      <c r="I30" s="61">
        <f t="shared" si="0"/>
        <v>0.12895813721158095</v>
      </c>
      <c r="J30" s="61">
        <f t="shared" si="1"/>
        <v>0.11735190486253866</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60">
        <v>53.48</v>
      </c>
      <c r="D31" s="60">
        <v>2.4609999999999999</v>
      </c>
      <c r="E31" s="61">
        <f t="shared" si="2"/>
        <v>55.940999999999995</v>
      </c>
      <c r="F31" s="60">
        <v>17.259</v>
      </c>
      <c r="G31" s="65" t="s">
        <v>32</v>
      </c>
      <c r="H31" s="61">
        <f t="shared" si="4"/>
        <v>38.681999999999995</v>
      </c>
      <c r="I31" s="61">
        <f t="shared" si="0"/>
        <v>0.14683642326789048</v>
      </c>
      <c r="J31" s="61">
        <f t="shared" si="1"/>
        <v>0.13362114517378035</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60">
        <v>32.799999999999997</v>
      </c>
      <c r="D32" s="60">
        <v>3.0430000000000001</v>
      </c>
      <c r="E32" s="61">
        <f t="shared" si="2"/>
        <v>35.842999999999996</v>
      </c>
      <c r="F32" s="60">
        <v>9.26</v>
      </c>
      <c r="G32" s="65" t="s">
        <v>32</v>
      </c>
      <c r="H32" s="61">
        <f t="shared" si="4"/>
        <v>26.582999999999998</v>
      </c>
      <c r="I32" s="61">
        <f t="shared" si="0"/>
        <v>9.9727262836841635E-2</v>
      </c>
      <c r="J32" s="61">
        <f t="shared" si="1"/>
        <v>9.0751809181525894E-2</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56">
        <v>26.98</v>
      </c>
      <c r="D33" s="56">
        <v>3.8639999999999999</v>
      </c>
      <c r="E33" s="57">
        <f t="shared" si="2"/>
        <v>30.844000000000001</v>
      </c>
      <c r="F33" s="56">
        <v>7.0590000000000002</v>
      </c>
      <c r="G33" s="64" t="s">
        <v>32</v>
      </c>
      <c r="H33" s="57">
        <f t="shared" si="4"/>
        <v>23.785</v>
      </c>
      <c r="I33" s="57">
        <f t="shared" si="0"/>
        <v>8.8201374287547249E-2</v>
      </c>
      <c r="J33" s="57">
        <f t="shared" si="1"/>
        <v>8.0263250601667988E-2</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56">
        <v>53.66</v>
      </c>
      <c r="D34" s="66">
        <v>1.8360000000000001</v>
      </c>
      <c r="E34" s="57">
        <f t="shared" si="2"/>
        <v>55.495999999999995</v>
      </c>
      <c r="F34" s="66">
        <v>15.962999999999999</v>
      </c>
      <c r="G34" s="64" t="s">
        <v>32</v>
      </c>
      <c r="H34" s="57">
        <f t="shared" si="4"/>
        <v>39.532999999999994</v>
      </c>
      <c r="I34" s="57">
        <f t="shared" si="0"/>
        <v>0.14485621738875534</v>
      </c>
      <c r="J34" s="57">
        <f t="shared" si="1"/>
        <v>0.13181915782376738</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56">
        <v>45.76</v>
      </c>
      <c r="D35" s="56">
        <v>2.7879999999999998</v>
      </c>
      <c r="E35" s="57">
        <f t="shared" si="2"/>
        <v>48.547999999999995</v>
      </c>
      <c r="F35" s="56">
        <v>14.585000000000001</v>
      </c>
      <c r="G35" s="64" t="s">
        <v>32</v>
      </c>
      <c r="H35" s="57">
        <f t="shared" si="4"/>
        <v>33.962999999999994</v>
      </c>
      <c r="I35" s="57">
        <f t="shared" si="0"/>
        <v>0.12300309653586365</v>
      </c>
      <c r="J35" s="57">
        <f t="shared" si="1"/>
        <v>0.11193281784763594</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56">
        <v>51.6</v>
      </c>
      <c r="D36" s="56">
        <v>2.2400010000000004</v>
      </c>
      <c r="E36" s="57">
        <f t="shared" si="2"/>
        <v>53.840001000000001</v>
      </c>
      <c r="F36" s="56">
        <v>19.74644</v>
      </c>
      <c r="G36" s="64" t="s">
        <v>32</v>
      </c>
      <c r="H36" s="57">
        <f t="shared" si="4"/>
        <v>34.093561000000001</v>
      </c>
      <c r="I36" s="57">
        <f t="shared" si="0"/>
        <v>0.1220700728620276</v>
      </c>
      <c r="J36" s="57">
        <f t="shared" si="1"/>
        <v>0.11108376630444512</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56">
        <v>53.16</v>
      </c>
      <c r="D37" s="56">
        <v>3.5245570000000002</v>
      </c>
      <c r="E37" s="57">
        <f t="shared" si="2"/>
        <v>56.684556999999998</v>
      </c>
      <c r="F37" s="56">
        <v>13.480587999999997</v>
      </c>
      <c r="G37" s="64" t="s">
        <v>32</v>
      </c>
      <c r="H37" s="57">
        <f t="shared" si="4"/>
        <v>43.203969000000001</v>
      </c>
      <c r="I37" s="57">
        <f t="shared" si="0"/>
        <v>0.15299668537634789</v>
      </c>
      <c r="J37" s="57">
        <f t="shared" si="1"/>
        <v>0.1392269836924766</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60">
        <v>36.46</v>
      </c>
      <c r="D38" s="60">
        <v>4.0439639999999999</v>
      </c>
      <c r="E38" s="61">
        <f t="shared" ref="E38:E43" si="5">C38+D38</f>
        <v>40.503964000000003</v>
      </c>
      <c r="F38" s="60">
        <v>17.103810999999997</v>
      </c>
      <c r="G38" s="65" t="s">
        <v>32</v>
      </c>
      <c r="H38" s="61">
        <f t="shared" si="4"/>
        <v>23.400153000000007</v>
      </c>
      <c r="I38" s="61">
        <f t="shared" ref="I38:I43" si="6">IF(H38=0,0,IF(B38=0,0,H38/B38))</f>
        <v>8.2016870977359491E-2</v>
      </c>
      <c r="J38" s="61">
        <f t="shared" ref="J38:J44" si="7">IF(H38=0,0,IF(B38=0,0,(H38*0.91)/B38))</f>
        <v>7.4635352589397144E-2</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60">
        <v>36.58</v>
      </c>
      <c r="D39" s="60">
        <v>5.8044260000000012</v>
      </c>
      <c r="E39" s="61">
        <f t="shared" si="5"/>
        <v>42.384425999999998</v>
      </c>
      <c r="F39" s="60">
        <v>16.957115999999999</v>
      </c>
      <c r="G39" s="65" t="s">
        <v>32</v>
      </c>
      <c r="H39" s="61">
        <f t="shared" si="4"/>
        <v>25.427309999999999</v>
      </c>
      <c r="I39" s="61">
        <f t="shared" si="6"/>
        <v>8.8257149521185713E-2</v>
      </c>
      <c r="J39" s="61">
        <f t="shared" si="7"/>
        <v>8.0314006064279006E-2</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60">
        <v>52.5</v>
      </c>
      <c r="D40" s="60">
        <v>4.2778799999999997</v>
      </c>
      <c r="E40" s="61">
        <f t="shared" si="5"/>
        <v>56.777879999999996</v>
      </c>
      <c r="F40" s="60">
        <v>18.962569000000002</v>
      </c>
      <c r="G40" s="65" t="s">
        <v>32</v>
      </c>
      <c r="H40" s="61">
        <f t="shared" si="4"/>
        <v>37.815310999999994</v>
      </c>
      <c r="I40" s="61">
        <f t="shared" si="6"/>
        <v>0.13003011687993526</v>
      </c>
      <c r="J40" s="61">
        <f t="shared" si="7"/>
        <v>0.1183274063607411</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60">
        <v>47.3</v>
      </c>
      <c r="D41" s="60">
        <v>3.8496669999999993</v>
      </c>
      <c r="E41" s="61">
        <f t="shared" si="5"/>
        <v>51.149666999999994</v>
      </c>
      <c r="F41" s="60">
        <v>14.790655999999998</v>
      </c>
      <c r="G41" s="65" t="s">
        <v>32</v>
      </c>
      <c r="H41" s="61">
        <f t="shared" si="4"/>
        <v>36.359010999999995</v>
      </c>
      <c r="I41" s="61">
        <f t="shared" si="6"/>
        <v>0.1238963279158849</v>
      </c>
      <c r="J41" s="61">
        <f t="shared" si="7"/>
        <v>0.11274565840345525</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60">
        <v>47.29</v>
      </c>
      <c r="D42" s="60">
        <v>4.1887109999999996</v>
      </c>
      <c r="E42" s="61">
        <f t="shared" si="5"/>
        <v>51.478710999999997</v>
      </c>
      <c r="F42" s="60">
        <v>12.481036999999999</v>
      </c>
      <c r="G42" s="65" t="s">
        <v>32</v>
      </c>
      <c r="H42" s="61">
        <f t="shared" si="4"/>
        <v>38.997673999999996</v>
      </c>
      <c r="I42" s="61">
        <f t="shared" si="6"/>
        <v>0.13166606645867679</v>
      </c>
      <c r="J42" s="61">
        <f t="shared" si="7"/>
        <v>0.11981612047739587</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56">
        <v>27.51</v>
      </c>
      <c r="D43" s="56">
        <v>5.5159459999999996</v>
      </c>
      <c r="E43" s="57">
        <f t="shared" si="5"/>
        <v>33.025946000000005</v>
      </c>
      <c r="F43" s="56">
        <v>8.3445389999999993</v>
      </c>
      <c r="G43" s="64" t="s">
        <v>32</v>
      </c>
      <c r="H43" s="57">
        <f t="shared" si="4"/>
        <v>24.681407000000007</v>
      </c>
      <c r="I43" s="57">
        <f t="shared" si="6"/>
        <v>8.2547664336115753E-2</v>
      </c>
      <c r="J43" s="57">
        <f t="shared" si="7"/>
        <v>7.5118374545865327E-2</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56">
        <v>58.54</v>
      </c>
      <c r="D44" s="56">
        <v>3.8452679999999999</v>
      </c>
      <c r="E44" s="57">
        <f t="shared" ref="E44:E58" si="8">C44+D44</f>
        <v>62.385267999999996</v>
      </c>
      <c r="F44" s="56">
        <v>15.556370000000001</v>
      </c>
      <c r="G44" s="64" t="s">
        <v>32</v>
      </c>
      <c r="H44" s="57">
        <f t="shared" si="4"/>
        <v>46.828897999999995</v>
      </c>
      <c r="I44" s="57">
        <f t="shared" ref="I44:I49" si="9">IF(H44=0,0,IF(B44=0,0,H44/B44))</f>
        <v>0.1550605649926057</v>
      </c>
      <c r="J44" s="57">
        <f t="shared" si="7"/>
        <v>0.14110511414327118</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56">
        <v>51.52</v>
      </c>
      <c r="D45" s="56">
        <v>5.254086</v>
      </c>
      <c r="E45" s="57">
        <f t="shared" si="8"/>
        <v>56.774086000000004</v>
      </c>
      <c r="F45" s="56">
        <v>16.499106999999995</v>
      </c>
      <c r="G45" s="64" t="s">
        <v>32</v>
      </c>
      <c r="H45" s="57">
        <f t="shared" si="4"/>
        <v>40.274979000000009</v>
      </c>
      <c r="I45" s="57">
        <f t="shared" si="9"/>
        <v>0.13213672852406555</v>
      </c>
      <c r="J45" s="57">
        <f t="shared" ref="J45:J50" si="10">IF(H45=0,0,IF(B45=0,0,(H45*0.91)/B45))</f>
        <v>0.12024442295689965</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56">
        <v>50.34</v>
      </c>
      <c r="D46" s="56">
        <v>2.4334260000000003</v>
      </c>
      <c r="E46" s="57">
        <f t="shared" si="8"/>
        <v>52.773426000000001</v>
      </c>
      <c r="F46" s="56">
        <v>10.821858000000001</v>
      </c>
      <c r="G46" s="64" t="s">
        <v>32</v>
      </c>
      <c r="H46" s="57">
        <f t="shared" si="4"/>
        <v>41.951568000000002</v>
      </c>
      <c r="I46" s="57">
        <f t="shared" si="9"/>
        <v>0.13645475232280405</v>
      </c>
      <c r="J46" s="57">
        <f t="shared" si="10"/>
        <v>0.1241738246137517</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56">
        <v>47.02</v>
      </c>
      <c r="D47" s="56">
        <v>3.4354553500000002</v>
      </c>
      <c r="E47" s="57">
        <f t="shared" si="8"/>
        <v>50.455455350000001</v>
      </c>
      <c r="F47" s="56">
        <v>12.265553000000002</v>
      </c>
      <c r="G47" s="64" t="s">
        <v>32</v>
      </c>
      <c r="H47" s="57">
        <f t="shared" si="4"/>
        <v>38.189902349999997</v>
      </c>
      <c r="I47" s="57">
        <f t="shared" si="9"/>
        <v>0.12329613435217976</v>
      </c>
      <c r="J47" s="57">
        <f t="shared" si="10"/>
        <v>0.11219948226048358</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69">
        <v>47.98</v>
      </c>
      <c r="D48" s="69">
        <v>3.12473863</v>
      </c>
      <c r="E48" s="70">
        <f t="shared" si="8"/>
        <v>51.10473863</v>
      </c>
      <c r="F48" s="69">
        <v>12.389959820000001</v>
      </c>
      <c r="G48" s="71" t="s">
        <v>32</v>
      </c>
      <c r="H48" s="70">
        <f t="shared" si="4"/>
        <v>38.714778809999999</v>
      </c>
      <c r="I48" s="70">
        <f t="shared" si="9"/>
        <v>0.12409620507565899</v>
      </c>
      <c r="J48" s="70">
        <f t="shared" si="10"/>
        <v>0.1129275466188497</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314.16755799999999</v>
      </c>
      <c r="C49" s="69">
        <v>46.26</v>
      </c>
      <c r="D49" s="69">
        <v>2.4510869199999998</v>
      </c>
      <c r="E49" s="70">
        <f t="shared" si="8"/>
        <v>48.71108692</v>
      </c>
      <c r="F49" s="69">
        <v>16.452470130000002</v>
      </c>
      <c r="G49" s="71" t="s">
        <v>32</v>
      </c>
      <c r="H49" s="70">
        <f t="shared" si="4"/>
        <v>32.258616789999998</v>
      </c>
      <c r="I49" s="70">
        <f t="shared" si="9"/>
        <v>0.10267965602610056</v>
      </c>
      <c r="J49" s="70">
        <f t="shared" si="10"/>
        <v>9.3438486983751526E-2</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69">
        <v>50.456000000000003</v>
      </c>
      <c r="D50" s="69">
        <v>1.1196878300000002</v>
      </c>
      <c r="E50" s="70">
        <f t="shared" si="8"/>
        <v>51.575687830000007</v>
      </c>
      <c r="F50" s="69">
        <v>17.12505835</v>
      </c>
      <c r="G50" s="71" t="s">
        <v>32</v>
      </c>
      <c r="H50" s="70">
        <f t="shared" ref="H50:H58" si="11">E50-F50</f>
        <v>34.450629480000003</v>
      </c>
      <c r="I50" s="70">
        <f t="shared" ref="I50:I58" si="12">IF(H50=0,0,IF(B50=0,0,H50/B50))</f>
        <v>0.10891937895677985</v>
      </c>
      <c r="J50" s="70">
        <f t="shared" si="10"/>
        <v>9.9116634850669669E-2</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69">
        <v>51.624000000000002</v>
      </c>
      <c r="D51" s="69">
        <v>1.20403668</v>
      </c>
      <c r="E51" s="70">
        <f t="shared" si="8"/>
        <v>52.828036680000004</v>
      </c>
      <c r="F51" s="69">
        <v>15.194488509999999</v>
      </c>
      <c r="G51" s="71" t="s">
        <v>32</v>
      </c>
      <c r="H51" s="70">
        <f t="shared" si="11"/>
        <v>37.633548170000005</v>
      </c>
      <c r="I51" s="70">
        <f t="shared" si="12"/>
        <v>0.11813016471954164</v>
      </c>
      <c r="J51" s="70">
        <f t="shared" ref="J51:J58" si="13">IF(H51=0,0,IF(B51=0,0,(H51*0.91)/B51))</f>
        <v>0.10749844989478291</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320.87070299999999</v>
      </c>
      <c r="C52" s="69">
        <v>38.207999999999998</v>
      </c>
      <c r="D52" s="69">
        <v>0.83693624999999994</v>
      </c>
      <c r="E52" s="70">
        <f t="shared" si="8"/>
        <v>39.044936249999999</v>
      </c>
      <c r="F52" s="69">
        <v>12.31164543</v>
      </c>
      <c r="G52" s="71" t="s">
        <v>32</v>
      </c>
      <c r="H52" s="70">
        <f t="shared" si="11"/>
        <v>26.733290820000001</v>
      </c>
      <c r="I52" s="70">
        <f t="shared" si="12"/>
        <v>8.3314838562871224E-2</v>
      </c>
      <c r="J52" s="70">
        <f t="shared" si="13"/>
        <v>7.5816503092212828E-2</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2">
        <v>2016</v>
      </c>
      <c r="B53" s="73">
        <v>323.16101099999997</v>
      </c>
      <c r="C53" s="74">
        <v>57</v>
      </c>
      <c r="D53" s="74">
        <v>2.0235211300000002</v>
      </c>
      <c r="E53" s="75">
        <f t="shared" si="8"/>
        <v>59.023521129999999</v>
      </c>
      <c r="F53" s="74">
        <v>15.521652210000001</v>
      </c>
      <c r="G53" s="76" t="s">
        <v>32</v>
      </c>
      <c r="H53" s="75">
        <f t="shared" si="11"/>
        <v>43.50186892</v>
      </c>
      <c r="I53" s="75">
        <f t="shared" si="12"/>
        <v>0.13461360572361869</v>
      </c>
      <c r="J53" s="75">
        <f t="shared" si="13"/>
        <v>0.12249838120849302</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2">
        <v>2017</v>
      </c>
      <c r="B54" s="73">
        <v>325.20603</v>
      </c>
      <c r="C54" s="74">
        <v>44.6</v>
      </c>
      <c r="D54" s="140">
        <v>1.4443096</v>
      </c>
      <c r="E54" s="75">
        <f t="shared" si="8"/>
        <v>46.044309599999998</v>
      </c>
      <c r="F54" s="140">
        <v>17.174106799999993</v>
      </c>
      <c r="G54" s="76" t="s">
        <v>32</v>
      </c>
      <c r="H54" s="75">
        <f t="shared" si="11"/>
        <v>28.870202800000005</v>
      </c>
      <c r="I54" s="75">
        <f t="shared" si="12"/>
        <v>8.8775115270771587E-2</v>
      </c>
      <c r="J54" s="75">
        <f t="shared" si="13"/>
        <v>8.0785354896402151E-2</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326.92397599999998</v>
      </c>
      <c r="C55" s="79">
        <v>45.74</v>
      </c>
      <c r="D55" s="140">
        <v>1.9116541900000001</v>
      </c>
      <c r="E55" s="75">
        <f t="shared" si="8"/>
        <v>47.651654190000002</v>
      </c>
      <c r="F55" s="140">
        <v>9.7235977800000004</v>
      </c>
      <c r="G55" s="76" t="s">
        <v>32</v>
      </c>
      <c r="H55" s="75">
        <f t="shared" si="11"/>
        <v>37.928056410000003</v>
      </c>
      <c r="I55" s="75">
        <f t="shared" si="12"/>
        <v>0.11601491231710703</v>
      </c>
      <c r="J55" s="75">
        <f t="shared" si="13"/>
        <v>0.1055735702085674</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328.475998</v>
      </c>
      <c r="C56" s="74">
        <v>51.48</v>
      </c>
      <c r="D56" s="140">
        <v>1.6204655361239999</v>
      </c>
      <c r="E56" s="75">
        <f t="shared" si="8"/>
        <v>53.100465536123998</v>
      </c>
      <c r="F56" s="140">
        <v>11.143925400000001</v>
      </c>
      <c r="G56" s="76" t="s">
        <v>32</v>
      </c>
      <c r="H56" s="75">
        <f t="shared" si="11"/>
        <v>41.956540136123998</v>
      </c>
      <c r="I56" s="75">
        <f t="shared" si="12"/>
        <v>0.12773091608393256</v>
      </c>
      <c r="J56" s="75">
        <f t="shared" si="13"/>
        <v>0.11623513363637863</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2">
        <v>2020</v>
      </c>
      <c r="B57" s="73">
        <v>330.11398000000003</v>
      </c>
      <c r="C57" s="79">
        <v>33.76</v>
      </c>
      <c r="D57" s="140">
        <v>0.91273581165141804</v>
      </c>
      <c r="E57" s="75">
        <f t="shared" si="8"/>
        <v>34.672735811651414</v>
      </c>
      <c r="F57" s="140">
        <v>8.7038567247342709</v>
      </c>
      <c r="G57" s="76" t="s">
        <v>32</v>
      </c>
      <c r="H57" s="75">
        <f t="shared" si="11"/>
        <v>25.968879086917141</v>
      </c>
      <c r="I57" s="75">
        <f t="shared" si="12"/>
        <v>7.8666402092141444E-2</v>
      </c>
      <c r="J57" s="75">
        <f t="shared" si="13"/>
        <v>7.1586425903848713E-2</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332.28139499999997</v>
      </c>
      <c r="C58" s="226">
        <v>45.22</v>
      </c>
      <c r="D58" s="226">
        <v>1.36394049129687</v>
      </c>
      <c r="E58" s="227">
        <f t="shared" si="8"/>
        <v>46.583940491296872</v>
      </c>
      <c r="F58" s="226">
        <v>13.9492139161424</v>
      </c>
      <c r="G58" s="228" t="s">
        <v>32</v>
      </c>
      <c r="H58" s="227">
        <f t="shared" si="11"/>
        <v>32.634726575154474</v>
      </c>
      <c r="I58" s="227">
        <f t="shared" si="12"/>
        <v>9.8214125335408797E-2</v>
      </c>
      <c r="J58" s="227">
        <f t="shared" si="13"/>
        <v>8.9374854055221997E-2</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40</v>
      </c>
      <c r="B59" s="85"/>
      <c r="J59" s="85"/>
      <c r="K59" s="85"/>
      <c r="L59" s="85"/>
      <c r="M59" s="62"/>
      <c r="N59" s="62"/>
      <c r="O59" s="62"/>
      <c r="P59" s="62"/>
      <c r="Q59" s="62"/>
      <c r="R59" s="62"/>
      <c r="S59" s="62"/>
      <c r="T59" s="62"/>
      <c r="U59" s="62"/>
      <c r="V59" s="62"/>
      <c r="W59" s="62"/>
      <c r="X59" s="62"/>
      <c r="Y59" s="62"/>
      <c r="Z59" s="62"/>
      <c r="AA59" s="62"/>
      <c r="AB59" s="62"/>
      <c r="AC59" s="62"/>
      <c r="AD59" s="62"/>
      <c r="AE59" s="62"/>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row>
    <row r="60" spans="1:254">
      <c r="A60" s="85"/>
      <c r="B60" s="85"/>
      <c r="J60" s="85"/>
      <c r="K60" s="85"/>
      <c r="L60" s="85"/>
      <c r="M60" s="62"/>
      <c r="N60" s="62"/>
      <c r="O60" s="62"/>
      <c r="P60" s="62"/>
      <c r="Q60" s="62"/>
      <c r="R60" s="62"/>
      <c r="S60" s="62"/>
      <c r="T60" s="62"/>
      <c r="U60" s="62"/>
      <c r="V60" s="62"/>
      <c r="W60" s="62"/>
      <c r="X60" s="62"/>
      <c r="Y60" s="62"/>
      <c r="Z60" s="62"/>
      <c r="AA60" s="62"/>
      <c r="AB60" s="62"/>
      <c r="AC60" s="62"/>
      <c r="AD60" s="62"/>
      <c r="AE60" s="62"/>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row>
    <row r="61" spans="1:254" ht="15" customHeight="1">
      <c r="A61" s="85" t="s">
        <v>94</v>
      </c>
      <c r="B61" s="85"/>
      <c r="J61" s="85"/>
      <c r="K61" s="85"/>
      <c r="L61" s="8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122</v>
      </c>
      <c r="B62" s="85"/>
      <c r="J62" s="85"/>
      <c r="K62" s="85"/>
      <c r="L62" s="8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97</v>
      </c>
      <c r="B64" s="85"/>
      <c r="J64" s="85"/>
      <c r="K64" s="85"/>
      <c r="L64" s="8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123</v>
      </c>
      <c r="B65" s="85"/>
      <c r="J65" s="85"/>
      <c r="K65" s="85"/>
      <c r="L65" s="8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3.2" customHeight="1">
      <c r="A66" s="85"/>
      <c r="B66" s="85"/>
      <c r="J66" s="85"/>
      <c r="K66" s="85"/>
      <c r="L66" s="8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254" t="s">
        <v>203</v>
      </c>
      <c r="B67" s="85"/>
      <c r="J67" s="85"/>
      <c r="K67" s="85"/>
      <c r="L67" s="8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c r="A68" s="85"/>
      <c r="B68" s="85"/>
      <c r="J68" s="85"/>
      <c r="K68" s="85"/>
      <c r="L68" s="85"/>
    </row>
    <row r="69" spans="1:254">
      <c r="A69" s="85"/>
      <c r="B69" s="85"/>
      <c r="J69" s="85"/>
      <c r="K69" s="85"/>
      <c r="L69" s="85"/>
    </row>
  </sheetData>
  <phoneticPr fontId="4" type="noConversion"/>
  <printOptions horizontalCentered="1" verticalCentered="1"/>
  <pageMargins left="0.5" right="1" top="0.69930555555555596" bottom="0.44930555599999999" header="0" footer="0"/>
  <pageSetup scale="76" orientation="landscape" r:id="rId1"/>
  <headerFooter alignWithMargins="0"/>
  <ignoredErrors>
    <ignoredError sqref="E13 H2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IV82"/>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124</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52"/>
      <c r="B2" s="240"/>
      <c r="C2" s="98" t="s">
        <v>0</v>
      </c>
      <c r="D2" s="99"/>
      <c r="E2" s="99"/>
      <c r="F2" s="105" t="s">
        <v>43</v>
      </c>
      <c r="G2" s="106"/>
      <c r="H2" s="100" t="s">
        <v>105</v>
      </c>
      <c r="I2" s="101"/>
      <c r="J2" s="101"/>
      <c r="K2" s="236"/>
    </row>
    <row r="3" spans="1:256" ht="42" customHeight="1">
      <c r="A3" s="256" t="s">
        <v>79</v>
      </c>
      <c r="B3" s="93" t="s">
        <v>219</v>
      </c>
      <c r="C3" s="94" t="s">
        <v>5</v>
      </c>
      <c r="D3" s="95" t="s">
        <v>125</v>
      </c>
      <c r="E3" s="94" t="s">
        <v>107</v>
      </c>
      <c r="F3" s="94" t="s">
        <v>126</v>
      </c>
      <c r="G3" s="95" t="s">
        <v>52</v>
      </c>
      <c r="H3" s="95" t="s">
        <v>2</v>
      </c>
      <c r="I3" s="103" t="s">
        <v>39</v>
      </c>
      <c r="J3" s="104"/>
      <c r="K3" s="236"/>
    </row>
    <row r="4" spans="1:256" ht="18" customHeight="1">
      <c r="A4" s="86"/>
      <c r="B4" s="87"/>
      <c r="C4" s="88"/>
      <c r="D4" s="88"/>
      <c r="E4" s="88"/>
      <c r="F4" s="88"/>
      <c r="G4" s="89"/>
      <c r="H4" s="88"/>
      <c r="I4" s="95" t="s">
        <v>4</v>
      </c>
      <c r="J4" s="102" t="s">
        <v>102</v>
      </c>
      <c r="K4" s="236"/>
    </row>
    <row r="5" spans="1:256" ht="15" customHeight="1">
      <c r="A5" s="91"/>
      <c r="B5" s="87"/>
      <c r="C5" s="88"/>
      <c r="D5" s="88"/>
      <c r="E5" s="88"/>
      <c r="F5" s="88"/>
      <c r="G5" s="89"/>
      <c r="H5" s="90"/>
      <c r="I5" s="90"/>
      <c r="J5" s="97" t="s">
        <v>50</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205.05199999999999</v>
      </c>
      <c r="C7" s="56">
        <v>91.4</v>
      </c>
      <c r="D7" s="57">
        <v>2.2999999999999998</v>
      </c>
      <c r="E7" s="57">
        <f t="shared" ref="E7:E37" si="0">C7+D7</f>
        <v>93.7</v>
      </c>
      <c r="F7" s="57">
        <v>1</v>
      </c>
      <c r="G7" s="64" t="s">
        <v>32</v>
      </c>
      <c r="H7" s="57">
        <f>E7-F7</f>
        <v>92.7</v>
      </c>
      <c r="I7" s="57">
        <f t="shared" ref="I7:I37" si="1">IF(H7=0,0,IF(B7=0,0,H7/B7))</f>
        <v>0.45208044788638985</v>
      </c>
      <c r="J7" s="57">
        <f>IF(H7=0,0,IF(B7=0,0,(H7*0.94)/B7))</f>
        <v>0.42495562101320639</v>
      </c>
    </row>
    <row r="8" spans="1:256">
      <c r="A8" s="58">
        <v>1971</v>
      </c>
      <c r="B8" s="59">
        <v>207.661</v>
      </c>
      <c r="C8" s="60">
        <v>171.6</v>
      </c>
      <c r="D8" s="61">
        <v>1.9</v>
      </c>
      <c r="E8" s="61">
        <f t="shared" si="0"/>
        <v>173.5</v>
      </c>
      <c r="F8" s="61">
        <v>1</v>
      </c>
      <c r="G8" s="65" t="s">
        <v>32</v>
      </c>
      <c r="H8" s="61">
        <f t="shared" ref="H8:H16" si="2">E8-F8</f>
        <v>172.5</v>
      </c>
      <c r="I8" s="61">
        <f t="shared" si="1"/>
        <v>0.83068077299059528</v>
      </c>
      <c r="J8" s="61">
        <f t="shared" ref="J8:J37" si="3">IF(H8=0,0,IF(B8=0,0,(H8*0.94)/B8))</f>
        <v>0.78083992661115942</v>
      </c>
    </row>
    <row r="9" spans="1:256">
      <c r="A9" s="58">
        <v>1972</v>
      </c>
      <c r="B9" s="59">
        <v>209.89599999999999</v>
      </c>
      <c r="C9" s="60">
        <v>90.8</v>
      </c>
      <c r="D9" s="61">
        <v>2.2999999999999998</v>
      </c>
      <c r="E9" s="61">
        <f t="shared" si="0"/>
        <v>93.1</v>
      </c>
      <c r="F9" s="61">
        <v>2.2999999999999998</v>
      </c>
      <c r="G9" s="65" t="s">
        <v>32</v>
      </c>
      <c r="H9" s="61">
        <f t="shared" si="2"/>
        <v>90.8</v>
      </c>
      <c r="I9" s="61">
        <f t="shared" si="1"/>
        <v>0.4325951899988566</v>
      </c>
      <c r="J9" s="61">
        <f t="shared" si="3"/>
        <v>0.40663947859892519</v>
      </c>
    </row>
    <row r="10" spans="1:256">
      <c r="A10" s="58">
        <v>1973</v>
      </c>
      <c r="B10" s="59">
        <v>211.90899999999999</v>
      </c>
      <c r="C10" s="60">
        <v>150.6</v>
      </c>
      <c r="D10" s="61">
        <v>3.3</v>
      </c>
      <c r="E10" s="61">
        <f t="shared" si="0"/>
        <v>153.9</v>
      </c>
      <c r="F10" s="61">
        <v>3.1</v>
      </c>
      <c r="G10" s="65" t="s">
        <v>32</v>
      </c>
      <c r="H10" s="61">
        <f t="shared" si="2"/>
        <v>150.80000000000001</v>
      </c>
      <c r="I10" s="61">
        <f t="shared" si="1"/>
        <v>0.71162621691386407</v>
      </c>
      <c r="J10" s="61">
        <f t="shared" si="3"/>
        <v>0.66892864389903217</v>
      </c>
    </row>
    <row r="11" spans="1:256">
      <c r="A11" s="58">
        <v>1974</v>
      </c>
      <c r="B11" s="59">
        <v>213.85400000000001</v>
      </c>
      <c r="C11" s="60">
        <v>269</v>
      </c>
      <c r="D11" s="61">
        <v>3.2</v>
      </c>
      <c r="E11" s="61">
        <f t="shared" si="0"/>
        <v>272.2</v>
      </c>
      <c r="F11" s="61">
        <v>5.8</v>
      </c>
      <c r="G11" s="65" t="s">
        <v>32</v>
      </c>
      <c r="H11" s="61">
        <f t="shared" si="2"/>
        <v>266.39999999999998</v>
      </c>
      <c r="I11" s="61">
        <f t="shared" si="1"/>
        <v>1.2457096897883602</v>
      </c>
      <c r="J11" s="61">
        <f t="shared" si="3"/>
        <v>1.1709671084010584</v>
      </c>
    </row>
    <row r="12" spans="1:256">
      <c r="A12" s="58">
        <v>1975</v>
      </c>
      <c r="B12" s="59">
        <v>215.97300000000001</v>
      </c>
      <c r="C12" s="60">
        <v>159</v>
      </c>
      <c r="D12" s="61">
        <v>4</v>
      </c>
      <c r="E12" s="61">
        <f t="shared" si="0"/>
        <v>163</v>
      </c>
      <c r="F12" s="61">
        <v>4.8</v>
      </c>
      <c r="G12" s="65" t="s">
        <v>32</v>
      </c>
      <c r="H12" s="61">
        <f t="shared" si="2"/>
        <v>158.19999999999999</v>
      </c>
      <c r="I12" s="61">
        <f t="shared" si="1"/>
        <v>0.73249896977862961</v>
      </c>
      <c r="J12" s="61">
        <f t="shared" si="3"/>
        <v>0.68854903159191172</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56">
        <v>261.39999999999998</v>
      </c>
      <c r="D13" s="57">
        <v>4.8</v>
      </c>
      <c r="E13" s="57">
        <f t="shared" si="0"/>
        <v>266.2</v>
      </c>
      <c r="F13" s="57">
        <v>7.2</v>
      </c>
      <c r="G13" s="64" t="s">
        <v>32</v>
      </c>
      <c r="H13" s="57">
        <f t="shared" si="2"/>
        <v>259</v>
      </c>
      <c r="I13" s="57">
        <f t="shared" si="1"/>
        <v>1.1878826793863371</v>
      </c>
      <c r="J13" s="57">
        <f t="shared" si="3"/>
        <v>1.1166097186231567</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56">
        <v>260.2</v>
      </c>
      <c r="D14" s="57">
        <v>6</v>
      </c>
      <c r="E14" s="57">
        <f t="shared" si="0"/>
        <v>266.2</v>
      </c>
      <c r="F14" s="57">
        <v>16.399999999999999</v>
      </c>
      <c r="G14" s="64" t="s">
        <v>32</v>
      </c>
      <c r="H14" s="57">
        <f t="shared" si="2"/>
        <v>249.79999999999998</v>
      </c>
      <c r="I14" s="57">
        <f t="shared" si="1"/>
        <v>1.1342223675189227</v>
      </c>
      <c r="J14" s="57">
        <f t="shared" si="3"/>
        <v>1.0661690254677874</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56">
        <v>300.60000000000002</v>
      </c>
      <c r="D15" s="57">
        <v>2.1</v>
      </c>
      <c r="E15" s="57">
        <f t="shared" si="0"/>
        <v>302.70000000000005</v>
      </c>
      <c r="F15" s="57">
        <v>20</v>
      </c>
      <c r="G15" s="64" t="s">
        <v>32</v>
      </c>
      <c r="H15" s="57">
        <f t="shared" si="2"/>
        <v>282.70000000000005</v>
      </c>
      <c r="I15" s="57">
        <f t="shared" si="1"/>
        <v>1.2700765999505808</v>
      </c>
      <c r="J15" s="57">
        <f t="shared" si="3"/>
        <v>1.1938720039535458</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56">
        <v>211.6</v>
      </c>
      <c r="D16" s="57">
        <v>4.8</v>
      </c>
      <c r="E16" s="57">
        <f t="shared" si="0"/>
        <v>216.4</v>
      </c>
      <c r="F16" s="57">
        <v>24.1</v>
      </c>
      <c r="G16" s="64" t="s">
        <v>32</v>
      </c>
      <c r="H16" s="57">
        <f t="shared" si="2"/>
        <v>192.3</v>
      </c>
      <c r="I16" s="57">
        <f t="shared" si="1"/>
        <v>0.85445779920463893</v>
      </c>
      <c r="J16" s="57">
        <f t="shared" si="3"/>
        <v>0.8031903312523605</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56">
        <v>527.6</v>
      </c>
      <c r="D17" s="57">
        <v>1.9</v>
      </c>
      <c r="E17" s="57">
        <f t="shared" si="0"/>
        <v>529.5</v>
      </c>
      <c r="F17" s="57">
        <v>50.7</v>
      </c>
      <c r="G17" s="57">
        <v>0.9</v>
      </c>
      <c r="H17" s="57">
        <f t="shared" ref="H17:H24" si="4">E17-F17-G17</f>
        <v>477.90000000000003</v>
      </c>
      <c r="I17" s="57">
        <f t="shared" si="1"/>
        <v>2.0985746028121515</v>
      </c>
      <c r="J17" s="57">
        <f t="shared" si="3"/>
        <v>1.9726601266434223</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60">
        <v>383.4</v>
      </c>
      <c r="D18" s="61">
        <v>1.5</v>
      </c>
      <c r="E18" s="61">
        <f t="shared" si="0"/>
        <v>384.9</v>
      </c>
      <c r="F18" s="61">
        <v>24.9</v>
      </c>
      <c r="G18" s="61">
        <v>1</v>
      </c>
      <c r="H18" s="61">
        <f t="shared" si="4"/>
        <v>359</v>
      </c>
      <c r="I18" s="61">
        <f t="shared" si="1"/>
        <v>1.5611003365714931</v>
      </c>
      <c r="J18" s="61">
        <f t="shared" si="3"/>
        <v>1.4674343163772035</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60">
        <v>458</v>
      </c>
      <c r="D19" s="61">
        <v>3.4</v>
      </c>
      <c r="E19" s="61">
        <f t="shared" si="0"/>
        <v>461.4</v>
      </c>
      <c r="F19" s="61">
        <v>28.9</v>
      </c>
      <c r="G19" s="61">
        <v>1.2</v>
      </c>
      <c r="H19" s="61">
        <f t="shared" si="4"/>
        <v>431.3</v>
      </c>
      <c r="I19" s="61">
        <f t="shared" si="1"/>
        <v>1.8575464709631853</v>
      </c>
      <c r="J19" s="61">
        <f t="shared" si="3"/>
        <v>1.7460936827053939</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60">
        <v>553</v>
      </c>
      <c r="D20" s="61">
        <v>7.3</v>
      </c>
      <c r="E20" s="61">
        <f t="shared" si="0"/>
        <v>560.29999999999995</v>
      </c>
      <c r="F20" s="61">
        <v>41.9</v>
      </c>
      <c r="G20" s="61">
        <v>1.3</v>
      </c>
      <c r="H20" s="61">
        <f t="shared" si="4"/>
        <v>517.1</v>
      </c>
      <c r="I20" s="61">
        <f t="shared" si="1"/>
        <v>2.2069336383462725</v>
      </c>
      <c r="J20" s="61">
        <f t="shared" si="3"/>
        <v>2.074517620045496</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60">
        <v>457</v>
      </c>
      <c r="D21" s="61">
        <v>3.7</v>
      </c>
      <c r="E21" s="61">
        <f t="shared" si="0"/>
        <v>460.7</v>
      </c>
      <c r="F21" s="61">
        <v>24.1</v>
      </c>
      <c r="G21" s="61">
        <v>1.7</v>
      </c>
      <c r="H21" s="61">
        <f t="shared" si="4"/>
        <v>434.9</v>
      </c>
      <c r="I21" s="61">
        <f t="shared" si="1"/>
        <v>1.8400832670468967</v>
      </c>
      <c r="J21" s="61">
        <f t="shared" si="3"/>
        <v>1.729678271024083</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60">
        <v>369.4</v>
      </c>
      <c r="D22" s="61">
        <v>15.8</v>
      </c>
      <c r="E22" s="61">
        <f t="shared" si="0"/>
        <v>385.2</v>
      </c>
      <c r="F22" s="61">
        <v>22.6</v>
      </c>
      <c r="G22" s="61">
        <v>1.2</v>
      </c>
      <c r="H22" s="61">
        <f t="shared" si="4"/>
        <v>361.4</v>
      </c>
      <c r="I22" s="61">
        <f t="shared" si="1"/>
        <v>1.5155200322058489</v>
      </c>
      <c r="J22" s="61">
        <f t="shared" si="3"/>
        <v>1.4245888302734979</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56">
        <v>614</v>
      </c>
      <c r="D23" s="57">
        <v>4</v>
      </c>
      <c r="E23" s="57">
        <f t="shared" si="0"/>
        <v>618</v>
      </c>
      <c r="F23" s="57">
        <v>47.2</v>
      </c>
      <c r="G23" s="57">
        <v>0.4</v>
      </c>
      <c r="H23" s="57">
        <f t="shared" si="4"/>
        <v>570.4</v>
      </c>
      <c r="I23" s="57">
        <f t="shared" si="1"/>
        <v>2.3702373977253366</v>
      </c>
      <c r="J23" s="57">
        <f t="shared" si="3"/>
        <v>2.228023153861816</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56">
        <v>414</v>
      </c>
      <c r="D24" s="57">
        <v>12.5</v>
      </c>
      <c r="E24" s="57">
        <f t="shared" si="0"/>
        <v>426.5</v>
      </c>
      <c r="F24" s="57">
        <v>38.799999999999997</v>
      </c>
      <c r="G24" s="57">
        <v>0.8</v>
      </c>
      <c r="H24" s="57">
        <f t="shared" si="4"/>
        <v>386.9</v>
      </c>
      <c r="I24" s="57">
        <f t="shared" si="1"/>
        <v>1.5934663349862439</v>
      </c>
      <c r="J24" s="57">
        <f t="shared" si="3"/>
        <v>1.4978583548870692</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56">
        <v>397</v>
      </c>
      <c r="D25" s="57">
        <v>10.3</v>
      </c>
      <c r="E25" s="57">
        <f t="shared" si="0"/>
        <v>407.3</v>
      </c>
      <c r="F25" s="57">
        <v>21.6</v>
      </c>
      <c r="G25" s="64" t="s">
        <v>32</v>
      </c>
      <c r="H25" s="57">
        <f>E25-F25</f>
        <v>385.7</v>
      </c>
      <c r="I25" s="57">
        <f t="shared" si="1"/>
        <v>1.5741507870753937</v>
      </c>
      <c r="J25" s="57">
        <f t="shared" si="3"/>
        <v>1.4797017398508701</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56">
        <v>249.2</v>
      </c>
      <c r="D26" s="57">
        <v>29.492000000000001</v>
      </c>
      <c r="E26" s="57">
        <f t="shared" si="0"/>
        <v>278.69200000000001</v>
      </c>
      <c r="F26" s="57">
        <v>10.859</v>
      </c>
      <c r="G26" s="64" t="s">
        <v>32</v>
      </c>
      <c r="H26" s="57">
        <f t="shared" ref="H26:H49" si="5">E26-F26</f>
        <v>267.83300000000003</v>
      </c>
      <c r="I26" s="57">
        <f t="shared" si="1"/>
        <v>1.0828448059771492</v>
      </c>
      <c r="J26" s="57">
        <f t="shared" si="3"/>
        <v>1.0178741176185202</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56">
        <v>328.6</v>
      </c>
      <c r="D27" s="56">
        <v>37.590000000000003</v>
      </c>
      <c r="E27" s="57">
        <f t="shared" si="0"/>
        <v>366.19000000000005</v>
      </c>
      <c r="F27" s="57">
        <v>10.079000000000001</v>
      </c>
      <c r="G27" s="64" t="s">
        <v>32</v>
      </c>
      <c r="H27" s="57">
        <f t="shared" si="5"/>
        <v>356.11100000000005</v>
      </c>
      <c r="I27" s="57">
        <f t="shared" si="1"/>
        <v>1.4236922904706317</v>
      </c>
      <c r="J27" s="57">
        <f t="shared" si="3"/>
        <v>1.3382707530423936</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60">
        <v>326.39999999999998</v>
      </c>
      <c r="D28" s="60">
        <v>53.238999999999997</v>
      </c>
      <c r="E28" s="61">
        <f t="shared" si="0"/>
        <v>379.63899999999995</v>
      </c>
      <c r="F28" s="60">
        <v>13.805999999999999</v>
      </c>
      <c r="G28" s="65" t="s">
        <v>32</v>
      </c>
      <c r="H28" s="61">
        <f t="shared" si="5"/>
        <v>365.83299999999997</v>
      </c>
      <c r="I28" s="61">
        <f t="shared" si="1"/>
        <v>1.4431680559226487</v>
      </c>
      <c r="J28" s="61">
        <f t="shared" si="3"/>
        <v>1.3565779725672895</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60">
        <v>576.79999999999995</v>
      </c>
      <c r="D29" s="60">
        <v>18.143000000000001</v>
      </c>
      <c r="E29" s="61">
        <f t="shared" si="0"/>
        <v>594.94299999999998</v>
      </c>
      <c r="F29" s="60">
        <v>33.704999999999998</v>
      </c>
      <c r="G29" s="65" t="s">
        <v>32</v>
      </c>
      <c r="H29" s="61">
        <f t="shared" si="5"/>
        <v>561.23799999999994</v>
      </c>
      <c r="I29" s="61">
        <f t="shared" si="1"/>
        <v>2.184706532655492</v>
      </c>
      <c r="J29" s="61">
        <f t="shared" si="3"/>
        <v>2.0536241406961619</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260.255</v>
      </c>
      <c r="C30" s="60">
        <v>318</v>
      </c>
      <c r="D30" s="60">
        <v>52.762999999999998</v>
      </c>
      <c r="E30" s="61">
        <f t="shared" si="0"/>
        <v>370.76299999999998</v>
      </c>
      <c r="F30" s="60">
        <v>21.265999999999998</v>
      </c>
      <c r="G30" s="65" t="s">
        <v>32</v>
      </c>
      <c r="H30" s="61">
        <f t="shared" si="5"/>
        <v>349.49699999999996</v>
      </c>
      <c r="I30" s="61">
        <f t="shared" si="1"/>
        <v>1.3429021536569901</v>
      </c>
      <c r="J30" s="61">
        <f t="shared" si="3"/>
        <v>1.2623280244375705</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60">
        <v>348</v>
      </c>
      <c r="D31" s="60">
        <v>40.954000000000001</v>
      </c>
      <c r="E31" s="61">
        <f t="shared" si="0"/>
        <v>388.95400000000001</v>
      </c>
      <c r="F31" s="60">
        <v>28.888000000000002</v>
      </c>
      <c r="G31" s="65" t="s">
        <v>32</v>
      </c>
      <c r="H31" s="61">
        <f t="shared" si="5"/>
        <v>360.06600000000003</v>
      </c>
      <c r="I31" s="61">
        <f t="shared" si="1"/>
        <v>1.366806359039767</v>
      </c>
      <c r="J31" s="61">
        <f t="shared" si="3"/>
        <v>1.2847979774973808</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60">
        <v>389</v>
      </c>
      <c r="D32" s="60">
        <v>56.008000000000003</v>
      </c>
      <c r="E32" s="61">
        <f t="shared" si="0"/>
        <v>445.00799999999998</v>
      </c>
      <c r="F32" s="60">
        <v>20.555</v>
      </c>
      <c r="G32" s="65" t="s">
        <v>32</v>
      </c>
      <c r="H32" s="61">
        <f t="shared" si="5"/>
        <v>424.45299999999997</v>
      </c>
      <c r="I32" s="61">
        <f t="shared" si="1"/>
        <v>1.592353605420229</v>
      </c>
      <c r="J32" s="61">
        <f t="shared" si="3"/>
        <v>1.4968123890950149</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56">
        <v>382</v>
      </c>
      <c r="D33" s="56">
        <v>58.83</v>
      </c>
      <c r="E33" s="57">
        <f t="shared" si="0"/>
        <v>440.83</v>
      </c>
      <c r="F33" s="56">
        <v>9.2289999999999992</v>
      </c>
      <c r="G33" s="64" t="s">
        <v>32</v>
      </c>
      <c r="H33" s="57">
        <f t="shared" si="5"/>
        <v>431.601</v>
      </c>
      <c r="I33" s="57">
        <f t="shared" si="1"/>
        <v>1.6004961674954667</v>
      </c>
      <c r="J33" s="57">
        <f t="shared" si="3"/>
        <v>1.5044663974457386</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56">
        <v>354</v>
      </c>
      <c r="D34" s="66">
        <v>133.72399999999999</v>
      </c>
      <c r="E34" s="57">
        <f t="shared" si="0"/>
        <v>487.72399999999999</v>
      </c>
      <c r="F34" s="66">
        <v>10.334</v>
      </c>
      <c r="G34" s="64" t="s">
        <v>32</v>
      </c>
      <c r="H34" s="57">
        <f t="shared" si="5"/>
        <v>477.39</v>
      </c>
      <c r="I34" s="57">
        <f t="shared" si="1"/>
        <v>1.7492451779328135</v>
      </c>
      <c r="J34" s="57">
        <f t="shared" si="3"/>
        <v>1.6442904672568446</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56">
        <v>316.60000000000002</v>
      </c>
      <c r="D35" s="56">
        <v>121.662108</v>
      </c>
      <c r="E35" s="57">
        <f t="shared" si="0"/>
        <v>438.26210800000001</v>
      </c>
      <c r="F35" s="56">
        <v>13.906861999999999</v>
      </c>
      <c r="G35" s="64" t="s">
        <v>32</v>
      </c>
      <c r="H35" s="57">
        <f t="shared" si="5"/>
        <v>424.35524600000002</v>
      </c>
      <c r="I35" s="57">
        <f t="shared" si="1"/>
        <v>1.5368786411458994</v>
      </c>
      <c r="J35" s="57">
        <f t="shared" si="3"/>
        <v>1.4446659226771452</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56">
        <v>374.64</v>
      </c>
      <c r="D36" s="56">
        <v>173.333697</v>
      </c>
      <c r="E36" s="57">
        <f t="shared" si="0"/>
        <v>547.97369700000002</v>
      </c>
      <c r="F36" s="56">
        <v>5.5111079999999992</v>
      </c>
      <c r="G36" s="64" t="s">
        <v>32</v>
      </c>
      <c r="H36" s="57">
        <f t="shared" si="5"/>
        <v>542.46258899999998</v>
      </c>
      <c r="I36" s="57">
        <f t="shared" si="1"/>
        <v>1.9422567142268925</v>
      </c>
      <c r="J36" s="57">
        <f t="shared" si="3"/>
        <v>1.8257213113732789</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56">
        <v>478.64</v>
      </c>
      <c r="D37" s="56">
        <v>162.12002999999999</v>
      </c>
      <c r="E37" s="57">
        <f t="shared" si="0"/>
        <v>640.76002999999992</v>
      </c>
      <c r="F37" s="56">
        <v>3.9149380000000003</v>
      </c>
      <c r="G37" s="64" t="s">
        <v>32</v>
      </c>
      <c r="H37" s="57">
        <f t="shared" si="5"/>
        <v>636.84509199999991</v>
      </c>
      <c r="I37" s="57">
        <f t="shared" si="1"/>
        <v>2.2552369708022733</v>
      </c>
      <c r="J37" s="57">
        <f t="shared" si="3"/>
        <v>2.1199227525541366</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60">
        <v>446.6</v>
      </c>
      <c r="D38" s="60">
        <v>262.37545599999999</v>
      </c>
      <c r="E38" s="61">
        <f t="shared" ref="E38:E43" si="6">C38+D38</f>
        <v>708.97545600000001</v>
      </c>
      <c r="F38" s="60">
        <v>4.0784599999999998</v>
      </c>
      <c r="G38" s="65" t="s">
        <v>32</v>
      </c>
      <c r="H38" s="61">
        <f t="shared" si="5"/>
        <v>704.89699600000006</v>
      </c>
      <c r="I38" s="61">
        <f t="shared" ref="I38:I43" si="7">IF(H38=0,0,IF(B38=0,0,H38/B38))</f>
        <v>2.47064393011705</v>
      </c>
      <c r="J38" s="61">
        <f t="shared" ref="J38:J44" si="8">IF(H38=0,0,IF(B38=0,0,(H38*0.94)/B38))</f>
        <v>2.3224052943100268</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60">
        <v>398.7</v>
      </c>
      <c r="D39" s="60">
        <v>311.14681400000001</v>
      </c>
      <c r="E39" s="61">
        <f t="shared" si="6"/>
        <v>709.84681399999999</v>
      </c>
      <c r="F39" s="60">
        <v>2.6647369999999997</v>
      </c>
      <c r="G39" s="65" t="s">
        <v>32</v>
      </c>
      <c r="H39" s="61">
        <f t="shared" si="5"/>
        <v>707.18207700000005</v>
      </c>
      <c r="I39" s="61">
        <f t="shared" si="7"/>
        <v>2.4545999678492012</v>
      </c>
      <c r="J39" s="61">
        <f t="shared" si="8"/>
        <v>2.3073239697782491</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60">
        <v>466.76</v>
      </c>
      <c r="D40" s="60">
        <v>320.33992299999994</v>
      </c>
      <c r="E40" s="61">
        <f t="shared" si="6"/>
        <v>787.09992299999999</v>
      </c>
      <c r="F40" s="60">
        <v>3.527933</v>
      </c>
      <c r="G40" s="65" t="s">
        <v>32</v>
      </c>
      <c r="H40" s="61">
        <f t="shared" si="5"/>
        <v>783.57199000000003</v>
      </c>
      <c r="I40" s="61">
        <f t="shared" si="7"/>
        <v>2.6943572523717569</v>
      </c>
      <c r="J40" s="61">
        <f t="shared" si="8"/>
        <v>2.5326958172294511</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60">
        <v>358.74</v>
      </c>
      <c r="D41" s="60">
        <v>582.47614899999996</v>
      </c>
      <c r="E41" s="61">
        <f t="shared" si="6"/>
        <v>941.21614899999997</v>
      </c>
      <c r="F41" s="60">
        <v>2.9349980000000002</v>
      </c>
      <c r="G41" s="65" t="s">
        <v>32</v>
      </c>
      <c r="H41" s="61">
        <f t="shared" si="5"/>
        <v>938.28115100000002</v>
      </c>
      <c r="I41" s="61">
        <f t="shared" si="7"/>
        <v>3.1972703867437411</v>
      </c>
      <c r="J41" s="61">
        <f t="shared" si="8"/>
        <v>3.0054341635391162</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60">
        <v>624.80000000000007</v>
      </c>
      <c r="D42" s="60">
        <v>424.78292399999998</v>
      </c>
      <c r="E42" s="61">
        <f t="shared" si="6"/>
        <v>1049.582924</v>
      </c>
      <c r="F42" s="60">
        <v>14.496867999999999</v>
      </c>
      <c r="G42" s="65" t="s">
        <v>32</v>
      </c>
      <c r="H42" s="61">
        <f t="shared" si="5"/>
        <v>1035.0860560000001</v>
      </c>
      <c r="I42" s="61">
        <f t="shared" si="7"/>
        <v>3.4947137985651571</v>
      </c>
      <c r="J42" s="61">
        <f t="shared" si="8"/>
        <v>3.2850309706512477</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56">
        <v>293.02</v>
      </c>
      <c r="D43" s="56">
        <v>769.099287</v>
      </c>
      <c r="E43" s="57">
        <f t="shared" si="6"/>
        <v>1062.119287</v>
      </c>
      <c r="F43" s="56">
        <v>4.8720410000000003</v>
      </c>
      <c r="G43" s="64" t="s">
        <v>32</v>
      </c>
      <c r="H43" s="57">
        <f t="shared" si="5"/>
        <v>1057.2472459999999</v>
      </c>
      <c r="I43" s="57">
        <f t="shared" si="7"/>
        <v>3.5359933403752373</v>
      </c>
      <c r="J43" s="57">
        <f t="shared" si="8"/>
        <v>3.3238337399527227</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56">
        <v>386.16</v>
      </c>
      <c r="D44" s="56">
        <v>694.09853199999998</v>
      </c>
      <c r="E44" s="57">
        <f t="shared" ref="E44:E58" si="9">C44+D44</f>
        <v>1080.2585320000001</v>
      </c>
      <c r="F44" s="56">
        <v>13.624756</v>
      </c>
      <c r="G44" s="64" t="s">
        <v>32</v>
      </c>
      <c r="H44" s="57">
        <f t="shared" si="5"/>
        <v>1066.6337760000001</v>
      </c>
      <c r="I44" s="57">
        <f t="shared" ref="I44:I49" si="10">IF(H44=0,0,IF(B44=0,0,H44/B44))</f>
        <v>3.5318541116802802</v>
      </c>
      <c r="J44" s="57">
        <f t="shared" si="8"/>
        <v>3.3199428649794633</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56">
        <v>231.9</v>
      </c>
      <c r="D45" s="56">
        <v>951.80931099999987</v>
      </c>
      <c r="E45" s="57">
        <f t="shared" si="9"/>
        <v>1183.7093109999998</v>
      </c>
      <c r="F45" s="56">
        <v>5.4120500000000007</v>
      </c>
      <c r="G45" s="64" t="s">
        <v>32</v>
      </c>
      <c r="H45" s="57">
        <f t="shared" si="5"/>
        <v>1178.2972609999999</v>
      </c>
      <c r="I45" s="57">
        <f t="shared" si="10"/>
        <v>3.8658330597120103</v>
      </c>
      <c r="J45" s="57">
        <f t="shared" ref="J45:J50" si="11">IF(H45=0,0,IF(B45=0,0,(H45*0.94)/B45))</f>
        <v>3.6338830761292895</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56">
        <v>597.04</v>
      </c>
      <c r="D46" s="56">
        <v>760.61615800000015</v>
      </c>
      <c r="E46" s="57">
        <f t="shared" si="9"/>
        <v>1357.6561580000002</v>
      </c>
      <c r="F46" s="56">
        <v>40.801143000000003</v>
      </c>
      <c r="G46" s="64" t="s">
        <v>32</v>
      </c>
      <c r="H46" s="57">
        <f t="shared" si="5"/>
        <v>1316.8550150000003</v>
      </c>
      <c r="I46" s="57">
        <f t="shared" si="10"/>
        <v>4.2832993731454199</v>
      </c>
      <c r="J46" s="57">
        <f t="shared" si="11"/>
        <v>4.0263014107566946</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56">
        <v>348.66</v>
      </c>
      <c r="D47" s="56">
        <v>915.59220699999992</v>
      </c>
      <c r="E47" s="57">
        <f t="shared" si="9"/>
        <v>1264.252207</v>
      </c>
      <c r="F47" s="56">
        <v>16.185038420000001</v>
      </c>
      <c r="G47" s="64" t="s">
        <v>32</v>
      </c>
      <c r="H47" s="57">
        <f t="shared" si="5"/>
        <v>1248.06716858</v>
      </c>
      <c r="I47" s="57">
        <f t="shared" si="10"/>
        <v>4.029385985004601</v>
      </c>
      <c r="J47" s="57">
        <f t="shared" si="11"/>
        <v>3.7876228259043252</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69">
        <v>525.9</v>
      </c>
      <c r="D48" s="69">
        <v>1107.9684877499999</v>
      </c>
      <c r="E48" s="70">
        <f t="shared" si="9"/>
        <v>1633.86848775</v>
      </c>
      <c r="F48" s="69">
        <v>30.383763120000001</v>
      </c>
      <c r="G48" s="71" t="s">
        <v>32</v>
      </c>
      <c r="H48" s="70">
        <f t="shared" si="5"/>
        <v>1603.4847246300001</v>
      </c>
      <c r="I48" s="70">
        <f t="shared" si="10"/>
        <v>5.1398038511322461</v>
      </c>
      <c r="J48" s="70">
        <f t="shared" si="11"/>
        <v>4.8314156200643117</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ht="15" customHeight="1">
      <c r="A49" s="141" t="s">
        <v>127</v>
      </c>
      <c r="B49" s="68">
        <v>314.16755799999999</v>
      </c>
      <c r="C49" s="69">
        <v>566</v>
      </c>
      <c r="D49" s="69">
        <v>1260.6623094299998</v>
      </c>
      <c r="E49" s="70">
        <f t="shared" si="9"/>
        <v>1826.6623094299998</v>
      </c>
      <c r="F49" s="69">
        <v>49.453655199999993</v>
      </c>
      <c r="G49" s="71" t="s">
        <v>32</v>
      </c>
      <c r="H49" s="70">
        <f t="shared" si="5"/>
        <v>1777.2086542299999</v>
      </c>
      <c r="I49" s="70">
        <f t="shared" si="10"/>
        <v>5.6568815238077512</v>
      </c>
      <c r="J49" s="70">
        <f t="shared" si="11"/>
        <v>5.3174686323792848</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69">
        <v>365.84000000000003</v>
      </c>
      <c r="D50" s="69">
        <v>1607.5291132600005</v>
      </c>
      <c r="E50" s="70">
        <f t="shared" si="9"/>
        <v>1973.3691132600006</v>
      </c>
      <c r="F50" s="69">
        <v>25.297373869999998</v>
      </c>
      <c r="G50" s="71" t="s">
        <v>32</v>
      </c>
      <c r="H50" s="70">
        <f t="shared" ref="H50:H58" si="12">E50-F50</f>
        <v>1948.0717393900006</v>
      </c>
      <c r="I50" s="70">
        <f t="shared" ref="I50:I58" si="13">IF(H50=0,0,IF(B50=0,0,H50/B50))</f>
        <v>6.1590388106200935</v>
      </c>
      <c r="J50" s="70">
        <f t="shared" si="11"/>
        <v>5.7894964819828871</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69">
        <v>345.88</v>
      </c>
      <c r="D51" s="69">
        <v>1912.2509674099999</v>
      </c>
      <c r="E51" s="70">
        <f t="shared" si="9"/>
        <v>2258.1309674099998</v>
      </c>
      <c r="F51" s="69">
        <v>18.404477669999995</v>
      </c>
      <c r="G51" s="71" t="s">
        <v>32</v>
      </c>
      <c r="H51" s="70">
        <f t="shared" si="12"/>
        <v>2239.72648974</v>
      </c>
      <c r="I51" s="70">
        <f t="shared" si="13"/>
        <v>7.0304096218761334</v>
      </c>
      <c r="J51" s="70">
        <f t="shared" ref="J51:J58" si="14">IF(H51=0,0,IF(B51=0,0,(H51*0.94)/B51))</f>
        <v>6.608585044563565</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320.87070299999999</v>
      </c>
      <c r="C52" s="69">
        <v>457.88</v>
      </c>
      <c r="D52" s="69">
        <v>1895.1072182400001</v>
      </c>
      <c r="E52" s="70">
        <f t="shared" si="9"/>
        <v>2352.9872182399999</v>
      </c>
      <c r="F52" s="69">
        <v>28.024356799999996</v>
      </c>
      <c r="G52" s="71" t="s">
        <v>32</v>
      </c>
      <c r="H52" s="70">
        <f t="shared" si="12"/>
        <v>2324.9628614399999</v>
      </c>
      <c r="I52" s="70">
        <f t="shared" si="13"/>
        <v>7.2457935227573582</v>
      </c>
      <c r="J52" s="70">
        <f t="shared" si="14"/>
        <v>6.8110459113919166</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7">
        <v>2016</v>
      </c>
      <c r="B53" s="78">
        <v>323.16101099999997</v>
      </c>
      <c r="C53" s="79">
        <v>265.38</v>
      </c>
      <c r="D53" s="79">
        <v>1984.5963305900002</v>
      </c>
      <c r="E53" s="75">
        <f t="shared" si="9"/>
        <v>2249.9763305900001</v>
      </c>
      <c r="F53" s="79">
        <v>16.766062100000003</v>
      </c>
      <c r="G53" s="76" t="s">
        <v>32</v>
      </c>
      <c r="H53" s="75">
        <f t="shared" si="12"/>
        <v>2233.2102684900001</v>
      </c>
      <c r="I53" s="75">
        <f t="shared" si="13"/>
        <v>6.9105188821494323</v>
      </c>
      <c r="J53" s="75">
        <f t="shared" si="14"/>
        <v>6.4958877492204659</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2">
        <v>2017</v>
      </c>
      <c r="B54" s="73">
        <v>325.20603</v>
      </c>
      <c r="C54" s="74">
        <v>370.66</v>
      </c>
      <c r="D54" s="74">
        <v>2287.9515351</v>
      </c>
      <c r="E54" s="80">
        <f t="shared" si="9"/>
        <v>2658.6115350999999</v>
      </c>
      <c r="F54" s="74">
        <v>37.454342999999994</v>
      </c>
      <c r="G54" s="76" t="s">
        <v>32</v>
      </c>
      <c r="H54" s="75">
        <f t="shared" si="12"/>
        <v>2621.1571921</v>
      </c>
      <c r="I54" s="75">
        <f t="shared" si="13"/>
        <v>8.059989515262064</v>
      </c>
      <c r="J54" s="75">
        <f t="shared" si="14"/>
        <v>7.5763901443463393</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ht="15" customHeight="1">
      <c r="A55" s="180" t="s">
        <v>206</v>
      </c>
      <c r="B55" s="73">
        <v>326.92397599999998</v>
      </c>
      <c r="C55" s="74">
        <v>364.02</v>
      </c>
      <c r="D55" s="81">
        <v>2436.5280665</v>
      </c>
      <c r="E55" s="80">
        <f t="shared" si="9"/>
        <v>2800.5480665</v>
      </c>
      <c r="F55" s="81">
        <v>17.506175799999998</v>
      </c>
      <c r="G55" s="82" t="s">
        <v>32</v>
      </c>
      <c r="H55" s="80">
        <f t="shared" si="12"/>
        <v>2783.0418906999998</v>
      </c>
      <c r="I55" s="80">
        <f t="shared" si="13"/>
        <v>8.5128106073810876</v>
      </c>
      <c r="J55" s="80">
        <f t="shared" si="14"/>
        <v>8.0020419709382207</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5" customHeight="1">
      <c r="A56" s="180" t="s">
        <v>162</v>
      </c>
      <c r="B56" s="73">
        <v>328.475998</v>
      </c>
      <c r="C56" s="74">
        <v>266.45999999999998</v>
      </c>
      <c r="D56" s="74">
        <v>2461.4584568999994</v>
      </c>
      <c r="E56" s="80">
        <f t="shared" si="9"/>
        <v>2727.9184568999995</v>
      </c>
      <c r="F56" s="74">
        <v>29.401308649547996</v>
      </c>
      <c r="G56" s="76" t="s">
        <v>32</v>
      </c>
      <c r="H56" s="75">
        <f t="shared" si="12"/>
        <v>2698.5171482504516</v>
      </c>
      <c r="I56" s="75">
        <f t="shared" si="13"/>
        <v>8.2152643257984757</v>
      </c>
      <c r="J56" s="75">
        <f t="shared" si="14"/>
        <v>7.7223484662505664</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5" customHeight="1">
      <c r="A57" s="180" t="s">
        <v>195</v>
      </c>
      <c r="B57" s="73">
        <v>330.11398000000003</v>
      </c>
      <c r="C57" s="74">
        <v>409.28000000000003</v>
      </c>
      <c r="D57" s="81">
        <v>2674.4158262035198</v>
      </c>
      <c r="E57" s="80">
        <f t="shared" si="9"/>
        <v>3083.69582620352</v>
      </c>
      <c r="F57" s="81">
        <v>20.147442999999999</v>
      </c>
      <c r="G57" s="82" t="s">
        <v>32</v>
      </c>
      <c r="H57" s="80">
        <f t="shared" si="12"/>
        <v>3063.5483832035202</v>
      </c>
      <c r="I57" s="80">
        <f t="shared" si="13"/>
        <v>9.2802745984993429</v>
      </c>
      <c r="J57" s="80">
        <f t="shared" si="14"/>
        <v>8.7234581225893812</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5" customHeight="1" thickBot="1">
      <c r="A58" s="246" t="s">
        <v>196</v>
      </c>
      <c r="B58" s="225">
        <v>332.28139499999997</v>
      </c>
      <c r="C58" s="226">
        <v>298.8</v>
      </c>
      <c r="D58" s="226">
        <v>2516.509579753324</v>
      </c>
      <c r="E58" s="227">
        <f t="shared" si="9"/>
        <v>2815.3095797533242</v>
      </c>
      <c r="F58" s="226">
        <v>7.64</v>
      </c>
      <c r="G58" s="228" t="s">
        <v>32</v>
      </c>
      <c r="H58" s="227">
        <f t="shared" si="12"/>
        <v>2807.6695797533243</v>
      </c>
      <c r="I58" s="227">
        <f t="shared" si="13"/>
        <v>8.4496743483134971</v>
      </c>
      <c r="J58" s="227">
        <f t="shared" si="14"/>
        <v>7.942693887414686</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225</v>
      </c>
      <c r="B62" s="85"/>
      <c r="J62" s="85"/>
      <c r="K62" s="85"/>
      <c r="L62" s="8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128</v>
      </c>
      <c r="B64" s="85"/>
      <c r="J64" s="85"/>
      <c r="K64" s="85"/>
      <c r="L64" s="8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111</v>
      </c>
      <c r="B65" s="85"/>
      <c r="J65" s="85"/>
      <c r="K65" s="85"/>
      <c r="L65" s="8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5" customHeight="1">
      <c r="A66" s="85" t="s">
        <v>204</v>
      </c>
      <c r="B66" s="85"/>
      <c r="J66" s="85"/>
      <c r="K66" s="85"/>
      <c r="L66" s="8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85" t="s">
        <v>129</v>
      </c>
      <c r="B67" s="85"/>
      <c r="J67" s="85"/>
      <c r="K67" s="85"/>
      <c r="L67" s="8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ht="15" customHeight="1">
      <c r="A68" s="85" t="s">
        <v>205</v>
      </c>
      <c r="B68" s="85"/>
      <c r="J68" s="85"/>
      <c r="K68" s="85"/>
      <c r="L68" s="85"/>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row>
    <row r="69" spans="1:254">
      <c r="A69" s="85"/>
      <c r="B69" s="85"/>
      <c r="J69" s="85"/>
      <c r="K69" s="85"/>
      <c r="L69" s="85"/>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row>
    <row r="70" spans="1:254" ht="15" customHeight="1">
      <c r="A70" s="254" t="s">
        <v>203</v>
      </c>
      <c r="B70" s="85"/>
      <c r="J70" s="85"/>
      <c r="K70" s="85"/>
      <c r="L70" s="85"/>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row>
    <row r="71" spans="1:254">
      <c r="A71" s="85"/>
      <c r="B71" s="85"/>
      <c r="J71" s="85"/>
      <c r="K71" s="85"/>
      <c r="L71" s="85"/>
    </row>
    <row r="72" spans="1:254">
      <c r="A72" s="85"/>
      <c r="B72" s="85"/>
      <c r="J72" s="85"/>
      <c r="K72" s="85"/>
      <c r="L72" s="85"/>
    </row>
    <row r="73" spans="1:254">
      <c r="A73" s="85"/>
      <c r="B73" s="85"/>
      <c r="J73" s="85"/>
      <c r="K73" s="85"/>
      <c r="L73" s="85"/>
    </row>
    <row r="74" spans="1:254">
      <c r="A74" s="85"/>
      <c r="B74" s="85"/>
      <c r="J74" s="85"/>
      <c r="K74" s="85"/>
      <c r="L74" s="85"/>
    </row>
    <row r="75" spans="1:254">
      <c r="A75" s="85"/>
      <c r="B75" s="85"/>
      <c r="J75" s="85"/>
      <c r="K75" s="85"/>
      <c r="L75" s="85"/>
    </row>
    <row r="76" spans="1:254">
      <c r="A76" s="85"/>
      <c r="B76" s="85"/>
      <c r="J76" s="85"/>
      <c r="K76" s="85"/>
      <c r="L76" s="85"/>
    </row>
    <row r="77" spans="1:254">
      <c r="A77" s="85"/>
      <c r="B77" s="85"/>
      <c r="J77" s="85"/>
      <c r="K77" s="85"/>
      <c r="L77" s="85"/>
    </row>
    <row r="78" spans="1:254">
      <c r="A78" s="85"/>
      <c r="B78" s="85"/>
      <c r="J78" s="85"/>
      <c r="K78" s="85"/>
      <c r="L78" s="85"/>
    </row>
    <row r="79" spans="1:254">
      <c r="A79" s="85"/>
      <c r="B79" s="85"/>
      <c r="J79" s="85"/>
      <c r="K79" s="85"/>
      <c r="L79" s="85"/>
    </row>
    <row r="80" spans="1:254">
      <c r="A80" s="85"/>
      <c r="B80" s="85"/>
      <c r="J80" s="85"/>
      <c r="K80" s="85"/>
      <c r="L80" s="85"/>
    </row>
    <row r="81" spans="1:12">
      <c r="A81" s="85"/>
      <c r="B81" s="85"/>
      <c r="J81" s="85"/>
      <c r="K81" s="85"/>
      <c r="L81" s="85"/>
    </row>
    <row r="82" spans="1:12">
      <c r="A82" s="85"/>
      <c r="B82" s="85"/>
      <c r="J82" s="85"/>
      <c r="K82" s="85"/>
      <c r="L82" s="85"/>
    </row>
  </sheetData>
  <phoneticPr fontId="4" type="noConversion"/>
  <printOptions horizontalCentered="1" verticalCentered="1"/>
  <pageMargins left="0.5" right="1" top="0.69930555555555596" bottom="0.44930555599999999" header="0" footer="0"/>
  <pageSetup scale="76" orientation="landscape" r:id="rId1"/>
  <headerFooter alignWithMargins="0"/>
  <ignoredErrors>
    <ignoredError sqref="A55:A58 A4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IV75"/>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130</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113"/>
      <c r="B2" s="114"/>
      <c r="C2" s="98" t="s">
        <v>0</v>
      </c>
      <c r="D2" s="99"/>
      <c r="E2" s="99"/>
      <c r="F2" s="105" t="s">
        <v>43</v>
      </c>
      <c r="G2" s="106"/>
      <c r="H2" s="100" t="s">
        <v>131</v>
      </c>
      <c r="I2" s="101"/>
      <c r="J2" s="101"/>
      <c r="K2" s="236"/>
    </row>
    <row r="3" spans="1:256" ht="42" customHeight="1">
      <c r="A3" s="92" t="s">
        <v>79</v>
      </c>
      <c r="B3" s="93" t="s">
        <v>192</v>
      </c>
      <c r="C3" s="94" t="s">
        <v>106</v>
      </c>
      <c r="D3" s="95" t="s">
        <v>132</v>
      </c>
      <c r="E3" s="94" t="s">
        <v>133</v>
      </c>
      <c r="F3" s="94" t="s">
        <v>3</v>
      </c>
      <c r="G3" s="95" t="s">
        <v>52</v>
      </c>
      <c r="H3" s="95" t="s">
        <v>2</v>
      </c>
      <c r="I3" s="103" t="s">
        <v>39</v>
      </c>
      <c r="J3" s="104"/>
      <c r="K3" s="236"/>
    </row>
    <row r="4" spans="1:256" ht="18" customHeight="1">
      <c r="A4" s="86"/>
      <c r="B4" s="87"/>
      <c r="C4" s="88"/>
      <c r="D4" s="88"/>
      <c r="E4" s="88"/>
      <c r="F4" s="88"/>
      <c r="G4" s="89"/>
      <c r="H4" s="88"/>
      <c r="I4" s="95" t="s">
        <v>4</v>
      </c>
      <c r="J4" s="102" t="s">
        <v>134</v>
      </c>
      <c r="K4" s="236"/>
    </row>
    <row r="5" spans="1:256" ht="15" customHeight="1">
      <c r="A5" s="91"/>
      <c r="B5" s="87"/>
      <c r="C5" s="88"/>
      <c r="D5" s="88"/>
      <c r="E5" s="88"/>
      <c r="F5" s="88"/>
      <c r="G5" s="89"/>
      <c r="H5" s="90"/>
      <c r="I5" s="90"/>
      <c r="J5" s="97" t="s">
        <v>8</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205.05199999999999</v>
      </c>
      <c r="C7" s="56">
        <v>5.6</v>
      </c>
      <c r="D7" s="57">
        <v>3558.3</v>
      </c>
      <c r="E7" s="57">
        <f>SUM(C7:D7)</f>
        <v>3563.9</v>
      </c>
      <c r="F7" s="64" t="s">
        <v>32</v>
      </c>
      <c r="G7" s="64" t="s">
        <v>32</v>
      </c>
      <c r="H7" s="57">
        <f>E7</f>
        <v>3563.9</v>
      </c>
      <c r="I7" s="57">
        <f t="shared" ref="I7:I37" si="0">IF(H7=0,0,IF(B7=0,0,H7/B7))</f>
        <v>17.38046934436143</v>
      </c>
      <c r="J7" s="57">
        <f>IF(H7=0,0,IF(B7=0,0,(H7*1)/B7))</f>
        <v>17.38046934436143</v>
      </c>
    </row>
    <row r="8" spans="1:256">
      <c r="A8" s="58">
        <v>1971</v>
      </c>
      <c r="B8" s="59">
        <v>207.661</v>
      </c>
      <c r="C8" s="60">
        <v>4.7</v>
      </c>
      <c r="D8" s="61">
        <v>3745.1</v>
      </c>
      <c r="E8" s="61">
        <f t="shared" ref="E8:E37" si="1">SUM(C8:D8)</f>
        <v>3749.7999999999997</v>
      </c>
      <c r="F8" s="65" t="s">
        <v>32</v>
      </c>
      <c r="G8" s="65" t="s">
        <v>32</v>
      </c>
      <c r="H8" s="61">
        <f>E8</f>
        <v>3749.7999999999997</v>
      </c>
      <c r="I8" s="61">
        <f t="shared" si="0"/>
        <v>18.057314565565992</v>
      </c>
      <c r="J8" s="61">
        <f t="shared" ref="J8:J41" si="2">IF(H8=0,0,IF(B8=0,0,(H8*1)/B8))</f>
        <v>18.057314565565992</v>
      </c>
    </row>
    <row r="9" spans="1:256">
      <c r="A9" s="58">
        <v>1972</v>
      </c>
      <c r="B9" s="59">
        <v>209.89599999999999</v>
      </c>
      <c r="C9" s="60">
        <v>5.0999999999999996</v>
      </c>
      <c r="D9" s="61">
        <v>3756.7</v>
      </c>
      <c r="E9" s="61">
        <f t="shared" si="1"/>
        <v>3761.7999999999997</v>
      </c>
      <c r="F9" s="65" t="s">
        <v>32</v>
      </c>
      <c r="G9" s="65" t="s">
        <v>32</v>
      </c>
      <c r="H9" s="61">
        <f>E9</f>
        <v>3761.7999999999997</v>
      </c>
      <c r="I9" s="61">
        <f t="shared" si="0"/>
        <v>17.922209094027519</v>
      </c>
      <c r="J9" s="61">
        <f t="shared" si="2"/>
        <v>17.922209094027519</v>
      </c>
    </row>
    <row r="10" spans="1:256">
      <c r="A10" s="58">
        <v>1973</v>
      </c>
      <c r="B10" s="59">
        <v>211.90899999999999</v>
      </c>
      <c r="C10" s="60">
        <v>6.6</v>
      </c>
      <c r="D10" s="61">
        <v>3842</v>
      </c>
      <c r="E10" s="61">
        <f t="shared" si="1"/>
        <v>3848.6</v>
      </c>
      <c r="F10" s="65" t="s">
        <v>32</v>
      </c>
      <c r="G10" s="65" t="s">
        <v>32</v>
      </c>
      <c r="H10" s="61">
        <f>E10</f>
        <v>3848.6</v>
      </c>
      <c r="I10" s="61">
        <f t="shared" si="0"/>
        <v>18.161569352882605</v>
      </c>
      <c r="J10" s="61">
        <f t="shared" si="2"/>
        <v>18.161569352882605</v>
      </c>
    </row>
    <row r="11" spans="1:256">
      <c r="A11" s="58">
        <v>1974</v>
      </c>
      <c r="B11" s="59">
        <v>213.85400000000001</v>
      </c>
      <c r="C11" s="60">
        <v>6.6</v>
      </c>
      <c r="D11" s="61">
        <v>3949.1</v>
      </c>
      <c r="E11" s="61">
        <f t="shared" si="1"/>
        <v>3955.7</v>
      </c>
      <c r="F11" s="61">
        <v>1.4</v>
      </c>
      <c r="G11" s="65" t="s">
        <v>32</v>
      </c>
      <c r="H11" s="61">
        <f>E11-F11</f>
        <v>3954.2999999999997</v>
      </c>
      <c r="I11" s="61">
        <f t="shared" si="0"/>
        <v>18.490652501239161</v>
      </c>
      <c r="J11" s="61">
        <f t="shared" si="2"/>
        <v>18.490652501239161</v>
      </c>
    </row>
    <row r="12" spans="1:256">
      <c r="A12" s="58">
        <v>1975</v>
      </c>
      <c r="B12" s="59">
        <v>215.97300000000001</v>
      </c>
      <c r="C12" s="60">
        <v>6.2</v>
      </c>
      <c r="D12" s="61">
        <v>3804.9</v>
      </c>
      <c r="E12" s="61">
        <f t="shared" si="1"/>
        <v>3811.1</v>
      </c>
      <c r="F12" s="61">
        <v>1.3</v>
      </c>
      <c r="G12" s="65" t="s">
        <v>32</v>
      </c>
      <c r="H12" s="61">
        <f t="shared" ref="H12:H26" si="3">E12-F12</f>
        <v>3809.7999999999997</v>
      </c>
      <c r="I12" s="61">
        <f t="shared" si="0"/>
        <v>17.640167983960957</v>
      </c>
      <c r="J12" s="61">
        <f t="shared" si="2"/>
        <v>17.640167983960957</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56">
        <v>5</v>
      </c>
      <c r="D13" s="57">
        <v>4194.5</v>
      </c>
      <c r="E13" s="57">
        <f t="shared" si="1"/>
        <v>4199.5</v>
      </c>
      <c r="F13" s="57">
        <v>1.6</v>
      </c>
      <c r="G13" s="64" t="s">
        <v>32</v>
      </c>
      <c r="H13" s="80">
        <f t="shared" si="3"/>
        <v>4197.8999999999996</v>
      </c>
      <c r="I13" s="57">
        <f t="shared" si="0"/>
        <v>19.253330887242871</v>
      </c>
      <c r="J13" s="57">
        <f t="shared" si="2"/>
        <v>19.253330887242871</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56">
        <v>5.8</v>
      </c>
      <c r="D14" s="57">
        <v>4227.1000000000004</v>
      </c>
      <c r="E14" s="57">
        <f t="shared" si="1"/>
        <v>4232.9000000000005</v>
      </c>
      <c r="F14" s="57">
        <v>2.2000000000000002</v>
      </c>
      <c r="G14" s="64" t="s">
        <v>32</v>
      </c>
      <c r="H14" s="80">
        <f t="shared" si="3"/>
        <v>4230.7000000000007</v>
      </c>
      <c r="I14" s="57">
        <f t="shared" si="0"/>
        <v>19.209585949809078</v>
      </c>
      <c r="J14" s="57">
        <f t="shared" si="2"/>
        <v>19.209585949809078</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56">
        <v>5.7</v>
      </c>
      <c r="D15" s="57">
        <v>4491</v>
      </c>
      <c r="E15" s="57">
        <f t="shared" si="1"/>
        <v>4496.7</v>
      </c>
      <c r="F15" s="57">
        <v>3.1</v>
      </c>
      <c r="G15" s="64" t="s">
        <v>32</v>
      </c>
      <c r="H15" s="80">
        <f t="shared" si="3"/>
        <v>4493.5999999999995</v>
      </c>
      <c r="I15" s="57">
        <f t="shared" si="0"/>
        <v>20.188242693802366</v>
      </c>
      <c r="J15" s="57">
        <f t="shared" si="2"/>
        <v>20.188242693802366</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56">
        <v>5.6</v>
      </c>
      <c r="D16" s="57">
        <v>4718.5</v>
      </c>
      <c r="E16" s="57">
        <f t="shared" si="1"/>
        <v>4724.1000000000004</v>
      </c>
      <c r="F16" s="57">
        <v>3.2</v>
      </c>
      <c r="G16" s="64" t="s">
        <v>32</v>
      </c>
      <c r="H16" s="80">
        <f t="shared" si="3"/>
        <v>4720.9000000000005</v>
      </c>
      <c r="I16" s="57">
        <f t="shared" si="0"/>
        <v>20.976650152185023</v>
      </c>
      <c r="J16" s="57">
        <f t="shared" si="2"/>
        <v>20.976650152185023</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56">
        <v>4.5999999999999996</v>
      </c>
      <c r="D17" s="57">
        <v>4733.3999999999996</v>
      </c>
      <c r="E17" s="57">
        <f t="shared" si="1"/>
        <v>4738</v>
      </c>
      <c r="F17" s="57">
        <v>8.1999999999999993</v>
      </c>
      <c r="G17" s="64" t="s">
        <v>32</v>
      </c>
      <c r="H17" s="80">
        <f t="shared" si="3"/>
        <v>4729.8</v>
      </c>
      <c r="I17" s="57">
        <f t="shared" si="0"/>
        <v>20.769696916469794</v>
      </c>
      <c r="J17" s="57">
        <f t="shared" si="2"/>
        <v>20.769696916469794</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60">
        <v>6</v>
      </c>
      <c r="D18" s="61">
        <v>4941.6000000000004</v>
      </c>
      <c r="E18" s="61">
        <f t="shared" si="1"/>
        <v>4947.6000000000004</v>
      </c>
      <c r="F18" s="61">
        <v>7</v>
      </c>
      <c r="G18" s="65" t="s">
        <v>32</v>
      </c>
      <c r="H18" s="61">
        <f t="shared" si="3"/>
        <v>4940.6000000000004</v>
      </c>
      <c r="I18" s="61">
        <f t="shared" si="0"/>
        <v>21.48404546759086</v>
      </c>
      <c r="J18" s="61">
        <f t="shared" si="2"/>
        <v>21.48404546759086</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60">
        <v>5.8</v>
      </c>
      <c r="D19" s="61">
        <v>5233.8</v>
      </c>
      <c r="E19" s="61">
        <f t="shared" si="1"/>
        <v>5239.6000000000004</v>
      </c>
      <c r="F19" s="61">
        <v>6</v>
      </c>
      <c r="G19" s="65" t="s">
        <v>32</v>
      </c>
      <c r="H19" s="61">
        <f t="shared" si="3"/>
        <v>5233.6000000000004</v>
      </c>
      <c r="I19" s="61">
        <f t="shared" si="0"/>
        <v>22.540355229383088</v>
      </c>
      <c r="J19" s="61">
        <f t="shared" si="2"/>
        <v>22.540355229383088</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60">
        <v>4.5</v>
      </c>
      <c r="D20" s="61">
        <v>4976.6000000000004</v>
      </c>
      <c r="E20" s="61">
        <f t="shared" si="1"/>
        <v>4981.1000000000004</v>
      </c>
      <c r="F20" s="61">
        <v>1</v>
      </c>
      <c r="G20" s="65" t="s">
        <v>32</v>
      </c>
      <c r="H20" s="61">
        <f t="shared" si="3"/>
        <v>4980.1000000000004</v>
      </c>
      <c r="I20" s="61">
        <f t="shared" si="0"/>
        <v>21.254593332678922</v>
      </c>
      <c r="J20" s="61">
        <f t="shared" si="2"/>
        <v>21.254593332678922</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60">
        <v>8.9</v>
      </c>
      <c r="D21" s="61">
        <v>5235.3</v>
      </c>
      <c r="E21" s="61">
        <f t="shared" si="1"/>
        <v>5244.2</v>
      </c>
      <c r="F21" s="61">
        <v>1.9</v>
      </c>
      <c r="G21" s="65" t="s">
        <v>32</v>
      </c>
      <c r="H21" s="61">
        <f t="shared" si="3"/>
        <v>5242.3</v>
      </c>
      <c r="I21" s="61">
        <f t="shared" si="0"/>
        <v>22.180428859139912</v>
      </c>
      <c r="J21" s="61">
        <f t="shared" si="2"/>
        <v>22.180428859139912</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60">
        <v>8.1999999999999993</v>
      </c>
      <c r="D22" s="61">
        <v>5593.4</v>
      </c>
      <c r="E22" s="61">
        <f t="shared" si="1"/>
        <v>5601.5999999999995</v>
      </c>
      <c r="F22" s="61">
        <v>2</v>
      </c>
      <c r="G22" s="65" t="s">
        <v>32</v>
      </c>
      <c r="H22" s="61">
        <f t="shared" si="3"/>
        <v>5599.5999999999995</v>
      </c>
      <c r="I22" s="61">
        <f t="shared" si="0"/>
        <v>23.48175421234054</v>
      </c>
      <c r="J22" s="61">
        <f t="shared" si="2"/>
        <v>23.48175421234054</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56">
        <v>9.6999999999999993</v>
      </c>
      <c r="D23" s="57">
        <v>6207.5</v>
      </c>
      <c r="E23" s="57">
        <f t="shared" si="1"/>
        <v>6217.2</v>
      </c>
      <c r="F23" s="57">
        <v>2.8</v>
      </c>
      <c r="G23" s="64" t="s">
        <v>32</v>
      </c>
      <c r="H23" s="80">
        <f t="shared" si="3"/>
        <v>6214.4</v>
      </c>
      <c r="I23" s="57">
        <f t="shared" si="0"/>
        <v>25.823287665540551</v>
      </c>
      <c r="J23" s="57">
        <f t="shared" si="2"/>
        <v>25.823287665540551</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56">
        <v>11.4</v>
      </c>
      <c r="D24" s="57">
        <v>6069.2</v>
      </c>
      <c r="E24" s="57">
        <f t="shared" si="1"/>
        <v>6080.5999999999995</v>
      </c>
      <c r="F24" s="57">
        <v>6.2</v>
      </c>
      <c r="G24" s="64" t="s">
        <v>32</v>
      </c>
      <c r="H24" s="80">
        <f t="shared" si="3"/>
        <v>6074.4</v>
      </c>
      <c r="I24" s="57">
        <f t="shared" si="0"/>
        <v>25.017709757664615</v>
      </c>
      <c r="J24" s="57">
        <f t="shared" si="2"/>
        <v>25.017709757664615</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56">
        <v>13.2</v>
      </c>
      <c r="D25" s="57">
        <v>5938.5</v>
      </c>
      <c r="E25" s="57">
        <f t="shared" si="1"/>
        <v>5951.7</v>
      </c>
      <c r="F25" s="57">
        <v>0.7</v>
      </c>
      <c r="G25" s="64" t="s">
        <v>32</v>
      </c>
      <c r="H25" s="80">
        <f t="shared" si="3"/>
        <v>5951</v>
      </c>
      <c r="I25" s="57">
        <f t="shared" si="0"/>
        <v>24.287714114300407</v>
      </c>
      <c r="J25" s="57">
        <f t="shared" si="2"/>
        <v>24.287714114300407</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56">
        <v>11.9</v>
      </c>
      <c r="D26" s="57">
        <v>6101.7648061028003</v>
      </c>
      <c r="E26" s="57">
        <f t="shared" si="1"/>
        <v>6113.6648061028</v>
      </c>
      <c r="F26" s="57">
        <v>1.1000000000000001</v>
      </c>
      <c r="G26" s="64" t="s">
        <v>32</v>
      </c>
      <c r="H26" s="80">
        <f t="shared" si="3"/>
        <v>6112.5648061027996</v>
      </c>
      <c r="I26" s="57">
        <f t="shared" si="0"/>
        <v>24.71300792466625</v>
      </c>
      <c r="J26" s="57">
        <f t="shared" si="2"/>
        <v>24.71300792466625</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56">
        <v>11.3</v>
      </c>
      <c r="D27" s="56">
        <v>6077.6836285384397</v>
      </c>
      <c r="E27" s="57">
        <f t="shared" si="1"/>
        <v>6088.9836285384399</v>
      </c>
      <c r="F27" s="64" t="s">
        <v>32</v>
      </c>
      <c r="G27" s="64" t="s">
        <v>32</v>
      </c>
      <c r="H27" s="57">
        <f>E27</f>
        <v>6088.9836285384399</v>
      </c>
      <c r="I27" s="57">
        <f t="shared" si="0"/>
        <v>24.343081367191882</v>
      </c>
      <c r="J27" s="57">
        <f t="shared" si="2"/>
        <v>24.343081367191882</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60">
        <v>11.4</v>
      </c>
      <c r="D28" s="60">
        <v>6333.8</v>
      </c>
      <c r="E28" s="61">
        <f t="shared" si="1"/>
        <v>6345.2</v>
      </c>
      <c r="F28" s="65" t="s">
        <v>32</v>
      </c>
      <c r="G28" s="65" t="s">
        <v>32</v>
      </c>
      <c r="H28" s="61">
        <f t="shared" ref="H28:H48" si="4">E28</f>
        <v>6345.2</v>
      </c>
      <c r="I28" s="61">
        <f t="shared" si="0"/>
        <v>25.031065946594186</v>
      </c>
      <c r="J28" s="61">
        <f t="shared" si="2"/>
        <v>25.031065946594186</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60">
        <v>12</v>
      </c>
      <c r="D29" s="60">
        <v>6949.7</v>
      </c>
      <c r="E29" s="61">
        <f t="shared" si="1"/>
        <v>6961.7</v>
      </c>
      <c r="F29" s="65" t="s">
        <v>32</v>
      </c>
      <c r="G29" s="65" t="s">
        <v>32</v>
      </c>
      <c r="H29" s="61">
        <f t="shared" si="4"/>
        <v>6961.7</v>
      </c>
      <c r="I29" s="61">
        <f t="shared" si="0"/>
        <v>27.099504075610952</v>
      </c>
      <c r="J29" s="61">
        <f t="shared" si="2"/>
        <v>27.099504075610952</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260.255</v>
      </c>
      <c r="C30" s="60">
        <v>11.7</v>
      </c>
      <c r="D30" s="60">
        <v>6906.1</v>
      </c>
      <c r="E30" s="61">
        <f t="shared" si="1"/>
        <v>6917.8</v>
      </c>
      <c r="F30" s="65" t="s">
        <v>32</v>
      </c>
      <c r="G30" s="65" t="s">
        <v>32</v>
      </c>
      <c r="H30" s="61">
        <f t="shared" si="4"/>
        <v>6917.8</v>
      </c>
      <c r="I30" s="61">
        <f t="shared" si="0"/>
        <v>26.580853393786864</v>
      </c>
      <c r="J30" s="61">
        <f t="shared" si="2"/>
        <v>26.580853393786864</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60">
        <v>13.7</v>
      </c>
      <c r="D31" s="60">
        <v>7299</v>
      </c>
      <c r="E31" s="61">
        <f t="shared" si="1"/>
        <v>7312.7</v>
      </c>
      <c r="F31" s="65" t="s">
        <v>32</v>
      </c>
      <c r="G31" s="65" t="s">
        <v>32</v>
      </c>
      <c r="H31" s="61">
        <f t="shared" si="4"/>
        <v>7312.7</v>
      </c>
      <c r="I31" s="61">
        <f t="shared" si="0"/>
        <v>27.758924368727129</v>
      </c>
      <c r="J31" s="61">
        <f t="shared" si="2"/>
        <v>27.758924368727129</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60">
        <v>13</v>
      </c>
      <c r="D32" s="60">
        <v>7200.8</v>
      </c>
      <c r="E32" s="61">
        <f t="shared" si="1"/>
        <v>7213.8</v>
      </c>
      <c r="F32" s="65" t="s">
        <v>32</v>
      </c>
      <c r="G32" s="65" t="s">
        <v>32</v>
      </c>
      <c r="H32" s="61">
        <f t="shared" si="4"/>
        <v>7213.8</v>
      </c>
      <c r="I32" s="61">
        <f t="shared" si="0"/>
        <v>27.0628796092393</v>
      </c>
      <c r="J32" s="61">
        <f t="shared" si="2"/>
        <v>27.0628796092393</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56">
        <v>13</v>
      </c>
      <c r="D33" s="56">
        <v>7425.7</v>
      </c>
      <c r="E33" s="57">
        <f t="shared" si="1"/>
        <v>7438.7</v>
      </c>
      <c r="F33" s="64" t="s">
        <v>32</v>
      </c>
      <c r="G33" s="64" t="s">
        <v>32</v>
      </c>
      <c r="H33" s="57">
        <f t="shared" si="4"/>
        <v>7438.7</v>
      </c>
      <c r="I33" s="57">
        <f t="shared" si="0"/>
        <v>27.584761947142219</v>
      </c>
      <c r="J33" s="57">
        <f t="shared" si="2"/>
        <v>27.584761947142219</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56">
        <v>13.7</v>
      </c>
      <c r="D34" s="66">
        <v>7394</v>
      </c>
      <c r="E34" s="57">
        <f t="shared" si="1"/>
        <v>7407.7</v>
      </c>
      <c r="F34" s="64" t="s">
        <v>32</v>
      </c>
      <c r="G34" s="64" t="s">
        <v>32</v>
      </c>
      <c r="H34" s="57">
        <f t="shared" si="4"/>
        <v>7407.7</v>
      </c>
      <c r="I34" s="57">
        <f t="shared" si="0"/>
        <v>27.143181684938735</v>
      </c>
      <c r="J34" s="57">
        <f t="shared" si="2"/>
        <v>27.143181684938735</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56">
        <v>21</v>
      </c>
      <c r="D35" s="56">
        <v>7709.1265359129211</v>
      </c>
      <c r="E35" s="57">
        <f t="shared" si="1"/>
        <v>7730.1265359129211</v>
      </c>
      <c r="F35" s="64" t="s">
        <v>32</v>
      </c>
      <c r="G35" s="64" t="s">
        <v>32</v>
      </c>
      <c r="H35" s="57">
        <f t="shared" si="4"/>
        <v>7730.1265359129211</v>
      </c>
      <c r="I35" s="57">
        <f t="shared" si="0"/>
        <v>27.996039823671008</v>
      </c>
      <c r="J35" s="57">
        <f t="shared" si="2"/>
        <v>27.996039823671008</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56">
        <v>24.5</v>
      </c>
      <c r="D36" s="56">
        <v>8545.8014783754352</v>
      </c>
      <c r="E36" s="57">
        <f t="shared" si="1"/>
        <v>8570.3014783754352</v>
      </c>
      <c r="F36" s="64" t="s">
        <v>32</v>
      </c>
      <c r="G36" s="64" t="s">
        <v>32</v>
      </c>
      <c r="H36" s="57">
        <f t="shared" si="4"/>
        <v>8570.3014783754352</v>
      </c>
      <c r="I36" s="57">
        <f t="shared" si="0"/>
        <v>30.685481223707672</v>
      </c>
      <c r="J36" s="57">
        <f t="shared" si="2"/>
        <v>30.685481223707672</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56">
        <v>29</v>
      </c>
      <c r="D37" s="56">
        <v>8003.7976840074007</v>
      </c>
      <c r="E37" s="57">
        <f t="shared" si="1"/>
        <v>8032.7976840074007</v>
      </c>
      <c r="F37" s="64" t="s">
        <v>32</v>
      </c>
      <c r="G37" s="64" t="s">
        <v>32</v>
      </c>
      <c r="H37" s="57">
        <f t="shared" si="4"/>
        <v>8032.7976840074007</v>
      </c>
      <c r="I37" s="57">
        <f t="shared" si="0"/>
        <v>28.446261961532663</v>
      </c>
      <c r="J37" s="57">
        <f t="shared" si="2"/>
        <v>28.446261961532663</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60">
        <v>28</v>
      </c>
      <c r="D38" s="60">
        <v>7570.1098778532014</v>
      </c>
      <c r="E38" s="61">
        <f t="shared" ref="E38:E43" si="5">SUM(C38:D38)</f>
        <v>7598.1098778532014</v>
      </c>
      <c r="F38" s="65" t="s">
        <v>32</v>
      </c>
      <c r="G38" s="65" t="s">
        <v>32</v>
      </c>
      <c r="H38" s="61">
        <f t="shared" si="4"/>
        <v>7598.1098778532014</v>
      </c>
      <c r="I38" s="61">
        <f t="shared" ref="I38:I43" si="6">IF(H38=0,0,IF(B38=0,0,H38/B38))</f>
        <v>26.631159100698468</v>
      </c>
      <c r="J38" s="61">
        <f t="shared" si="2"/>
        <v>26.631159100698468</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60">
        <v>20</v>
      </c>
      <c r="D39" s="60">
        <v>7694.5307562972002</v>
      </c>
      <c r="E39" s="61">
        <f t="shared" si="5"/>
        <v>7714.5307562972002</v>
      </c>
      <c r="F39" s="65" t="s">
        <v>32</v>
      </c>
      <c r="G39" s="65" t="s">
        <v>32</v>
      </c>
      <c r="H39" s="61">
        <f t="shared" si="4"/>
        <v>7714.5307562972002</v>
      </c>
      <c r="I39" s="61">
        <f t="shared" si="6"/>
        <v>26.776819665324719</v>
      </c>
      <c r="J39" s="61">
        <f t="shared" si="2"/>
        <v>26.776819665324719</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60">
        <v>22.5</v>
      </c>
      <c r="D40" s="60">
        <v>7589.247157676401</v>
      </c>
      <c r="E40" s="61">
        <f t="shared" si="5"/>
        <v>7611.747157676401</v>
      </c>
      <c r="F40" s="65" t="s">
        <v>32</v>
      </c>
      <c r="G40" s="65" t="s">
        <v>32</v>
      </c>
      <c r="H40" s="61">
        <f t="shared" si="4"/>
        <v>7611.747157676401</v>
      </c>
      <c r="I40" s="61">
        <f t="shared" si="6"/>
        <v>26.173429396711231</v>
      </c>
      <c r="J40" s="61">
        <f t="shared" si="2"/>
        <v>26.173429396711231</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60">
        <v>16.5</v>
      </c>
      <c r="D41" s="60">
        <v>7549.1042698153997</v>
      </c>
      <c r="E41" s="61">
        <f t="shared" si="5"/>
        <v>7565.6042698153997</v>
      </c>
      <c r="F41" s="65" t="s">
        <v>32</v>
      </c>
      <c r="G41" s="65" t="s">
        <v>32</v>
      </c>
      <c r="H41" s="61">
        <f t="shared" si="4"/>
        <v>7565.6042698153997</v>
      </c>
      <c r="I41" s="61">
        <f t="shared" si="6"/>
        <v>25.780420361127749</v>
      </c>
      <c r="J41" s="61">
        <f t="shared" si="2"/>
        <v>25.780420361127749</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60">
        <v>20.9</v>
      </c>
      <c r="D42" s="60">
        <v>7436.9775531938003</v>
      </c>
      <c r="E42" s="61">
        <f t="shared" si="5"/>
        <v>7457.8775531937999</v>
      </c>
      <c r="F42" s="65" t="s">
        <v>32</v>
      </c>
      <c r="G42" s="65" t="s">
        <v>32</v>
      </c>
      <c r="H42" s="61">
        <f t="shared" si="4"/>
        <v>7457.8775531937999</v>
      </c>
      <c r="I42" s="61">
        <f t="shared" si="6"/>
        <v>25.179691526204582</v>
      </c>
      <c r="J42" s="61">
        <f t="shared" ref="J42:J47" si="7">IF(H42=0,0,IF(B42=0,0,(H42*1)/B42))</f>
        <v>25.179691526204582</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56">
        <v>22</v>
      </c>
      <c r="D43" s="56">
        <v>7484.5842798968006</v>
      </c>
      <c r="E43" s="57">
        <f t="shared" si="5"/>
        <v>7506.5842798968006</v>
      </c>
      <c r="F43" s="64" t="s">
        <v>32</v>
      </c>
      <c r="G43" s="64" t="s">
        <v>32</v>
      </c>
      <c r="H43" s="57">
        <f t="shared" si="4"/>
        <v>7506.5842798968006</v>
      </c>
      <c r="I43" s="57">
        <f t="shared" si="6"/>
        <v>25.105983603272051</v>
      </c>
      <c r="J43" s="57">
        <f t="shared" si="7"/>
        <v>25.105983603272051</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56">
        <v>25.6</v>
      </c>
      <c r="D44" s="56">
        <v>7811.6426657062002</v>
      </c>
      <c r="E44" s="57">
        <f t="shared" ref="E44:E58" si="8">SUM(C44:D44)</f>
        <v>7837.2426657062006</v>
      </c>
      <c r="F44" s="64" t="s">
        <v>32</v>
      </c>
      <c r="G44" s="64" t="s">
        <v>32</v>
      </c>
      <c r="H44" s="57">
        <f t="shared" si="4"/>
        <v>7837.2426657062006</v>
      </c>
      <c r="I44" s="57">
        <f t="shared" ref="I44:I49" si="9">IF(H44=0,0,IF(B44=0,0,H44/B44))</f>
        <v>25.950798067649568</v>
      </c>
      <c r="J44" s="57">
        <f t="shared" si="7"/>
        <v>25.950798067649568</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56">
        <v>17.399999999999999</v>
      </c>
      <c r="D45" s="56">
        <v>7613.4144679035981</v>
      </c>
      <c r="E45" s="57">
        <f t="shared" si="8"/>
        <v>7630.8144679035977</v>
      </c>
      <c r="F45" s="64" t="s">
        <v>32</v>
      </c>
      <c r="G45" s="64" t="s">
        <v>32</v>
      </c>
      <c r="H45" s="57">
        <f t="shared" si="4"/>
        <v>7630.8144679035977</v>
      </c>
      <c r="I45" s="57">
        <f t="shared" si="9"/>
        <v>25.035664444738483</v>
      </c>
      <c r="J45" s="57">
        <f t="shared" si="7"/>
        <v>25.035664444738483</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56">
        <v>18.5</v>
      </c>
      <c r="D46" s="56">
        <v>6748.4224479077993</v>
      </c>
      <c r="E46" s="57">
        <f t="shared" si="8"/>
        <v>6766.9224479077993</v>
      </c>
      <c r="F46" s="64" t="s">
        <v>32</v>
      </c>
      <c r="G46" s="64" t="s">
        <v>32</v>
      </c>
      <c r="H46" s="57">
        <f t="shared" si="4"/>
        <v>6766.9224479077993</v>
      </c>
      <c r="I46" s="57">
        <f t="shared" si="9"/>
        <v>22.010589130229452</v>
      </c>
      <c r="J46" s="57">
        <f t="shared" si="7"/>
        <v>22.010589130229452</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56">
        <v>17.8</v>
      </c>
      <c r="D47" s="56">
        <v>7915.8843137968006</v>
      </c>
      <c r="E47" s="57">
        <f t="shared" si="8"/>
        <v>7933.6843137968008</v>
      </c>
      <c r="F47" s="64" t="s">
        <v>32</v>
      </c>
      <c r="G47" s="64" t="s">
        <v>32</v>
      </c>
      <c r="H47" s="57">
        <f t="shared" si="4"/>
        <v>7933.6843137968008</v>
      </c>
      <c r="I47" s="57">
        <f t="shared" si="9"/>
        <v>25.613906998158939</v>
      </c>
      <c r="J47" s="57">
        <f t="shared" si="7"/>
        <v>25.613906998158939</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69">
        <v>17.399999999999999</v>
      </c>
      <c r="D48" s="69">
        <v>7952.5405457414017</v>
      </c>
      <c r="E48" s="70">
        <f t="shared" si="8"/>
        <v>7969.9405457414014</v>
      </c>
      <c r="F48" s="71" t="s">
        <v>32</v>
      </c>
      <c r="G48" s="71" t="s">
        <v>32</v>
      </c>
      <c r="H48" s="70">
        <f t="shared" si="4"/>
        <v>7969.9405457414014</v>
      </c>
      <c r="I48" s="70">
        <f t="shared" si="9"/>
        <v>25.546817179533164</v>
      </c>
      <c r="J48" s="70">
        <f t="shared" ref="J48:J53" si="10">IF(H48=0,0,IF(B48=0,0,(H48*1)/B48))</f>
        <v>25.546817179533164</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ht="15" customHeight="1">
      <c r="A49" s="141" t="s">
        <v>135</v>
      </c>
      <c r="B49" s="68">
        <v>314.16755799999999</v>
      </c>
      <c r="C49" s="142" t="s">
        <v>32</v>
      </c>
      <c r="D49" s="69">
        <v>8481.5782413666002</v>
      </c>
      <c r="E49" s="70">
        <f t="shared" si="8"/>
        <v>8481.5782413666002</v>
      </c>
      <c r="F49" s="71">
        <v>29.615785219999999</v>
      </c>
      <c r="G49" s="71" t="s">
        <v>32</v>
      </c>
      <c r="H49" s="70">
        <f>E49-F49</f>
        <v>8451.9624561466007</v>
      </c>
      <c r="I49" s="70">
        <f t="shared" si="9"/>
        <v>26.902721942240138</v>
      </c>
      <c r="J49" s="70">
        <f t="shared" si="10"/>
        <v>26.902721942240138</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142">
        <v>14.5</v>
      </c>
      <c r="D50" s="69">
        <v>8871.8797869291993</v>
      </c>
      <c r="E50" s="70">
        <f t="shared" si="8"/>
        <v>8886.3797869291993</v>
      </c>
      <c r="F50" s="71">
        <v>32.489168289999995</v>
      </c>
      <c r="G50" s="71" t="s">
        <v>32</v>
      </c>
      <c r="H50" s="70">
        <f t="shared" ref="H50:H58" si="11">E50-F50</f>
        <v>8853.8906186391996</v>
      </c>
      <c r="I50" s="70">
        <f t="shared" ref="I50:I58" si="12">IF(H50=0,0,IF(B50=0,0,H50/B50))</f>
        <v>27.992529660257482</v>
      </c>
      <c r="J50" s="70">
        <f t="shared" si="10"/>
        <v>27.992529660257482</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142">
        <v>12</v>
      </c>
      <c r="D51" s="69">
        <v>8899.9908559023988</v>
      </c>
      <c r="E51" s="70">
        <f t="shared" si="8"/>
        <v>8911.9908559023988</v>
      </c>
      <c r="F51" s="71">
        <v>35.57730798</v>
      </c>
      <c r="G51" s="71" t="s">
        <v>32</v>
      </c>
      <c r="H51" s="70">
        <f t="shared" si="11"/>
        <v>8876.4135479223987</v>
      </c>
      <c r="I51" s="70">
        <f t="shared" si="12"/>
        <v>27.862698191469622</v>
      </c>
      <c r="J51" s="70">
        <f t="shared" si="10"/>
        <v>27.862698191469622</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320.87070299999999</v>
      </c>
      <c r="C52" s="142">
        <v>9.06</v>
      </c>
      <c r="D52" s="69">
        <v>8992.1694351072001</v>
      </c>
      <c r="E52" s="70">
        <f t="shared" si="8"/>
        <v>9001.2294351071996</v>
      </c>
      <c r="F52" s="71">
        <v>38.802650120000003</v>
      </c>
      <c r="G52" s="71" t="s">
        <v>32</v>
      </c>
      <c r="H52" s="70">
        <f t="shared" si="11"/>
        <v>8962.4267849871994</v>
      </c>
      <c r="I52" s="70">
        <f t="shared" si="12"/>
        <v>27.931583348658663</v>
      </c>
      <c r="J52" s="70">
        <f t="shared" si="10"/>
        <v>27.931583348658663</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7">
        <v>2016</v>
      </c>
      <c r="B53" s="78">
        <v>323.16101099999997</v>
      </c>
      <c r="C53" s="143">
        <v>5.55</v>
      </c>
      <c r="D53" s="79">
        <v>8902.341558362401</v>
      </c>
      <c r="E53" s="75">
        <f t="shared" si="8"/>
        <v>8907.8915583624002</v>
      </c>
      <c r="F53" s="76">
        <v>39.698566630000002</v>
      </c>
      <c r="G53" s="76" t="s">
        <v>32</v>
      </c>
      <c r="H53" s="57">
        <f t="shared" si="11"/>
        <v>8868.1929917323996</v>
      </c>
      <c r="I53" s="75">
        <f t="shared" si="12"/>
        <v>27.442026388921033</v>
      </c>
      <c r="J53" s="75">
        <f t="shared" si="10"/>
        <v>27.442026388921033</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7">
        <v>2017</v>
      </c>
      <c r="B54" s="78">
        <v>325.20603</v>
      </c>
      <c r="C54" s="143">
        <v>6.61</v>
      </c>
      <c r="D54" s="79">
        <v>9335.304920623601</v>
      </c>
      <c r="E54" s="75">
        <f t="shared" si="8"/>
        <v>9341.9149206236016</v>
      </c>
      <c r="F54" s="82">
        <v>39.274787570000001</v>
      </c>
      <c r="G54" s="76" t="s">
        <v>32</v>
      </c>
      <c r="H54" s="57">
        <f t="shared" si="11"/>
        <v>9302.6401330536009</v>
      </c>
      <c r="I54" s="75">
        <f t="shared" si="12"/>
        <v>28.605374054883303</v>
      </c>
      <c r="J54" s="75">
        <f>IF(H54=0,0,IF(B54=0,0,(H54*1)/B54))</f>
        <v>28.605374054883303</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326.92397599999998</v>
      </c>
      <c r="C55" s="144" t="s">
        <v>32</v>
      </c>
      <c r="D55" s="145">
        <v>9285.5237951275321</v>
      </c>
      <c r="E55" s="80">
        <f t="shared" si="8"/>
        <v>9285.5237951275321</v>
      </c>
      <c r="F55" s="146">
        <v>39.712319059999999</v>
      </c>
      <c r="G55" s="82" t="s">
        <v>32</v>
      </c>
      <c r="H55" s="57">
        <f t="shared" si="11"/>
        <v>9245.8114760675326</v>
      </c>
      <c r="I55" s="80">
        <f t="shared" si="12"/>
        <v>28.28122791479672</v>
      </c>
      <c r="J55" s="80">
        <f>IF(H55=0,0,IF(B55=0,0,(H55*1)/B55))</f>
        <v>28.28122791479672</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7">
        <v>2019</v>
      </c>
      <c r="B56" s="78">
        <v>328.475998</v>
      </c>
      <c r="C56" s="143" t="s">
        <v>32</v>
      </c>
      <c r="D56" s="79">
        <v>9036.3004891858745</v>
      </c>
      <c r="E56" s="75">
        <f t="shared" si="8"/>
        <v>9036.3004891858745</v>
      </c>
      <c r="F56" s="82">
        <v>41.776634699999995</v>
      </c>
      <c r="G56" s="76" t="s">
        <v>32</v>
      </c>
      <c r="H56" s="57">
        <f t="shared" si="11"/>
        <v>8994.5238544858748</v>
      </c>
      <c r="I56" s="75">
        <f t="shared" si="12"/>
        <v>27.382590841495439</v>
      </c>
      <c r="J56" s="75">
        <f>IF(H56=0,0,IF(B56=0,0,(H56*1)/B56))</f>
        <v>27.382590841495439</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2">
        <v>2020</v>
      </c>
      <c r="B57" s="73">
        <v>330.11398000000003</v>
      </c>
      <c r="C57" s="144" t="s">
        <v>32</v>
      </c>
      <c r="D57" s="145">
        <v>9030.3961521224628</v>
      </c>
      <c r="E57" s="80">
        <f t="shared" si="8"/>
        <v>9030.3961521224628</v>
      </c>
      <c r="F57" s="146">
        <v>44.772854899999992</v>
      </c>
      <c r="G57" s="82" t="s">
        <v>32</v>
      </c>
      <c r="H57" s="57">
        <f t="shared" si="11"/>
        <v>8985.6232972224625</v>
      </c>
      <c r="I57" s="80">
        <f t="shared" si="12"/>
        <v>27.219759966610507</v>
      </c>
      <c r="J57" s="80">
        <f t="shared" ref="J57:J58" si="13">IF(H57=0,0,IF(B57=0,0,(H57*1)/B57))</f>
        <v>27.219759966610507</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332.28139499999997</v>
      </c>
      <c r="C58" s="241" t="s">
        <v>32</v>
      </c>
      <c r="D58" s="226">
        <v>8969.3371847725994</v>
      </c>
      <c r="E58" s="227">
        <f t="shared" si="8"/>
        <v>8969.3371847725994</v>
      </c>
      <c r="F58" s="228">
        <v>45.676511268347902</v>
      </c>
      <c r="G58" s="228" t="s">
        <v>32</v>
      </c>
      <c r="H58" s="227">
        <f t="shared" si="11"/>
        <v>8923.6606735042515</v>
      </c>
      <c r="I58" s="227">
        <f t="shared" si="12"/>
        <v>26.855733747910417</v>
      </c>
      <c r="J58" s="227">
        <f t="shared" si="13"/>
        <v>26.855733747910417</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85"/>
      <c r="N59" s="85"/>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85"/>
      <c r="N60" s="85"/>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85"/>
      <c r="N61" s="85"/>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122</v>
      </c>
      <c r="B62" s="85"/>
      <c r="J62" s="85"/>
      <c r="K62" s="85"/>
      <c r="L62" s="85"/>
      <c r="M62" s="85"/>
      <c r="N62" s="85"/>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85"/>
      <c r="N63" s="85"/>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136</v>
      </c>
      <c r="B64" s="85"/>
      <c r="J64" s="85"/>
      <c r="K64" s="85"/>
      <c r="L64" s="85"/>
      <c r="M64" s="85"/>
      <c r="N64" s="85"/>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207</v>
      </c>
      <c r="B65" s="85"/>
      <c r="J65" s="85"/>
      <c r="K65" s="85"/>
      <c r="L65" s="85"/>
      <c r="M65" s="85"/>
      <c r="N65" s="85"/>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5" customHeight="1">
      <c r="A66" s="85" t="s">
        <v>137</v>
      </c>
      <c r="B66" s="85"/>
      <c r="J66" s="85"/>
      <c r="K66" s="85"/>
      <c r="L66" s="85"/>
      <c r="M66" s="85"/>
      <c r="N66" s="85"/>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85" t="s">
        <v>138</v>
      </c>
      <c r="B67" s="85"/>
      <c r="J67" s="85"/>
      <c r="K67" s="85"/>
      <c r="L67" s="85"/>
      <c r="M67" s="85"/>
      <c r="N67" s="85"/>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ht="15" customHeight="1">
      <c r="A68" s="85" t="s">
        <v>139</v>
      </c>
      <c r="B68" s="85"/>
      <c r="J68" s="85"/>
      <c r="K68" s="85"/>
      <c r="L68" s="85"/>
      <c r="M68" s="85"/>
      <c r="N68" s="85"/>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row>
    <row r="69" spans="1:254" ht="13.2" customHeight="1">
      <c r="A69" s="85"/>
      <c r="B69" s="85"/>
      <c r="J69" s="85"/>
      <c r="K69" s="85"/>
      <c r="L69" s="85"/>
      <c r="M69" s="85"/>
      <c r="N69" s="85"/>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row>
    <row r="70" spans="1:254" ht="15" customHeight="1">
      <c r="A70" s="254" t="s">
        <v>203</v>
      </c>
      <c r="B70" s="85"/>
      <c r="J70" s="85"/>
      <c r="K70" s="85"/>
      <c r="L70" s="85"/>
      <c r="M70" s="85"/>
      <c r="N70" s="85"/>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row>
    <row r="71" spans="1:254">
      <c r="A71" s="85"/>
      <c r="B71" s="85"/>
      <c r="J71" s="85"/>
      <c r="K71" s="85"/>
      <c r="L71" s="85"/>
      <c r="M71" s="85"/>
      <c r="N71" s="85"/>
    </row>
    <row r="72" spans="1:254">
      <c r="A72" s="85"/>
      <c r="B72" s="85"/>
      <c r="J72" s="85"/>
      <c r="K72" s="85"/>
      <c r="L72" s="85"/>
      <c r="M72" s="85"/>
      <c r="N72" s="85"/>
    </row>
    <row r="73" spans="1:254">
      <c r="A73" s="85"/>
      <c r="B73" s="85"/>
      <c r="J73" s="85"/>
      <c r="K73" s="85"/>
      <c r="L73" s="85"/>
      <c r="M73" s="85"/>
      <c r="N73" s="85"/>
    </row>
    <row r="74" spans="1:254">
      <c r="A74" s="85"/>
      <c r="B74" s="85"/>
      <c r="J74" s="85"/>
      <c r="K74" s="85"/>
      <c r="L74" s="85"/>
      <c r="M74" s="85"/>
      <c r="N74" s="85"/>
    </row>
    <row r="75" spans="1:254">
      <c r="A75" s="85"/>
      <c r="B75" s="85"/>
      <c r="J75" s="85"/>
      <c r="K75" s="85"/>
      <c r="L75" s="85"/>
      <c r="M75" s="85"/>
      <c r="N75" s="85"/>
    </row>
  </sheetData>
  <phoneticPr fontId="4" type="noConversion"/>
  <printOptions horizontalCentered="1" verticalCentered="1"/>
  <pageMargins left="0.5" right="1" top="0.69930555555555596" bottom="0.44930555599999999" header="0" footer="0"/>
  <pageSetup scale="76" orientation="landscape" r:id="rId1"/>
  <headerFooter alignWithMargins="0"/>
  <ignoredErrors>
    <ignoredError sqref="A49" numberStoredAsText="1"/>
    <ignoredError sqref="E7:E5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72"/>
  <sheetViews>
    <sheetView zoomScaleNormal="100" workbookViewId="0">
      <pane ySplit="6" topLeftCell="A7" activePane="bottomLeft" state="frozen"/>
      <selection pane="bottomLeft"/>
    </sheetView>
  </sheetViews>
  <sheetFormatPr defaultColWidth="12.6640625" defaultRowHeight="13.2"/>
  <cols>
    <col min="1" max="1" width="13.33203125" style="168" customWidth="1"/>
    <col min="2" max="2" width="16.6640625" style="169" customWidth="1"/>
    <col min="3" max="6" width="13.33203125" style="149" customWidth="1"/>
    <col min="7" max="7" width="14.44140625" style="85" customWidth="1"/>
    <col min="8" max="8" width="13.33203125" style="149" customWidth="1"/>
    <col min="9" max="10" width="12.21875" style="149" customWidth="1"/>
    <col min="11" max="31" width="12.6640625" style="149" customWidth="1"/>
    <col min="32" max="16384" width="12.6640625" style="150"/>
  </cols>
  <sheetData>
    <row r="1" spans="1:256" s="148" customFormat="1" ht="16.2" thickBot="1">
      <c r="A1" s="121" t="s">
        <v>140</v>
      </c>
      <c r="B1" s="121"/>
      <c r="C1" s="121"/>
      <c r="D1" s="121"/>
      <c r="E1" s="121"/>
      <c r="F1" s="121"/>
      <c r="G1" s="121"/>
      <c r="H1" s="121"/>
      <c r="I1" s="48" t="s">
        <v>6</v>
      </c>
      <c r="J1" s="48"/>
      <c r="K1" s="147"/>
      <c r="L1" s="147"/>
      <c r="M1" s="147"/>
      <c r="N1" s="147"/>
      <c r="O1" s="147"/>
      <c r="P1" s="147"/>
      <c r="Q1" s="147"/>
      <c r="R1" s="147"/>
      <c r="S1" s="147"/>
      <c r="T1" s="147"/>
      <c r="U1" s="147"/>
      <c r="V1" s="147"/>
      <c r="W1" s="147"/>
      <c r="X1" s="147"/>
      <c r="Y1" s="147"/>
      <c r="Z1" s="147"/>
      <c r="AA1" s="147"/>
      <c r="AB1" s="147"/>
      <c r="AC1" s="147"/>
      <c r="AD1" s="147"/>
      <c r="AE1" s="147"/>
    </row>
    <row r="2" spans="1:256" ht="21" customHeight="1" thickTop="1">
      <c r="A2" s="113"/>
      <c r="B2" s="114"/>
      <c r="C2" s="98" t="s">
        <v>0</v>
      </c>
      <c r="D2" s="99"/>
      <c r="E2" s="99"/>
      <c r="F2" s="105" t="s">
        <v>43</v>
      </c>
      <c r="G2" s="106"/>
      <c r="H2" s="100" t="s">
        <v>105</v>
      </c>
      <c r="I2" s="101"/>
      <c r="J2" s="101"/>
      <c r="K2" s="236"/>
    </row>
    <row r="3" spans="1:256" ht="42" customHeight="1">
      <c r="A3" s="92" t="s">
        <v>79</v>
      </c>
      <c r="B3" s="93" t="s">
        <v>192</v>
      </c>
      <c r="C3" s="94" t="s">
        <v>5</v>
      </c>
      <c r="D3" s="95" t="s">
        <v>125</v>
      </c>
      <c r="E3" s="94" t="s">
        <v>107</v>
      </c>
      <c r="F3" s="94" t="s">
        <v>3</v>
      </c>
      <c r="G3" s="95" t="s">
        <v>52</v>
      </c>
      <c r="H3" s="95" t="s">
        <v>2</v>
      </c>
      <c r="I3" s="103" t="s">
        <v>39</v>
      </c>
      <c r="J3" s="104"/>
      <c r="K3" s="236"/>
    </row>
    <row r="4" spans="1:256" ht="18" customHeight="1">
      <c r="A4" s="86"/>
      <c r="B4" s="87"/>
      <c r="C4" s="88"/>
      <c r="D4" s="88"/>
      <c r="E4" s="88"/>
      <c r="F4" s="88"/>
      <c r="G4" s="89"/>
      <c r="H4" s="88"/>
      <c r="I4" s="95" t="s">
        <v>4</v>
      </c>
      <c r="J4" s="102" t="s">
        <v>108</v>
      </c>
      <c r="K4" s="236"/>
    </row>
    <row r="5" spans="1:256" ht="15" customHeight="1">
      <c r="A5" s="91"/>
      <c r="B5" s="87"/>
      <c r="C5" s="88"/>
      <c r="D5" s="88"/>
      <c r="E5" s="88"/>
      <c r="F5" s="88"/>
      <c r="G5" s="89"/>
      <c r="H5" s="90"/>
      <c r="I5" s="90"/>
      <c r="J5" s="97" t="s">
        <v>9</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11">
        <v>1970</v>
      </c>
      <c r="B7" s="151">
        <v>205.05199999999999</v>
      </c>
      <c r="C7" s="152" t="s">
        <v>32</v>
      </c>
      <c r="D7" s="152" t="s">
        <v>32</v>
      </c>
      <c r="E7" s="152" t="s">
        <v>32</v>
      </c>
      <c r="F7" s="152" t="s">
        <v>32</v>
      </c>
      <c r="G7" s="152" t="s">
        <v>32</v>
      </c>
      <c r="H7" s="152" t="s">
        <v>32</v>
      </c>
      <c r="I7" s="152" t="s">
        <v>32</v>
      </c>
      <c r="J7" s="152" t="s">
        <v>32</v>
      </c>
      <c r="K7" s="9"/>
      <c r="L7" s="9"/>
      <c r="M7" s="9"/>
      <c r="N7" s="9"/>
      <c r="O7" s="9"/>
      <c r="P7" s="9"/>
      <c r="Q7" s="9"/>
      <c r="R7" s="9"/>
      <c r="S7" s="9"/>
      <c r="T7" s="9"/>
      <c r="U7" s="9"/>
      <c r="V7" s="9"/>
      <c r="W7" s="9"/>
      <c r="X7" s="9"/>
      <c r="Y7" s="9"/>
      <c r="Z7" s="9"/>
      <c r="AA7" s="9"/>
      <c r="AB7" s="9"/>
      <c r="AC7" s="9"/>
      <c r="AD7" s="9"/>
      <c r="AE7" s="9"/>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c r="A8" s="153">
        <v>1971</v>
      </c>
      <c r="B8" s="154">
        <v>207.661</v>
      </c>
      <c r="C8" s="155" t="s">
        <v>32</v>
      </c>
      <c r="D8" s="155" t="s">
        <v>32</v>
      </c>
      <c r="E8" s="155" t="s">
        <v>32</v>
      </c>
      <c r="F8" s="155" t="s">
        <v>32</v>
      </c>
      <c r="G8" s="155" t="s">
        <v>32</v>
      </c>
      <c r="H8" s="155" t="s">
        <v>32</v>
      </c>
      <c r="I8" s="155" t="s">
        <v>32</v>
      </c>
      <c r="J8" s="155" t="s">
        <v>32</v>
      </c>
    </row>
    <row r="9" spans="1:256">
      <c r="A9" s="153">
        <v>1972</v>
      </c>
      <c r="B9" s="154">
        <v>209.89599999999999</v>
      </c>
      <c r="C9" s="155" t="s">
        <v>32</v>
      </c>
      <c r="D9" s="155" t="s">
        <v>32</v>
      </c>
      <c r="E9" s="155" t="s">
        <v>32</v>
      </c>
      <c r="F9" s="155" t="s">
        <v>32</v>
      </c>
      <c r="G9" s="155" t="s">
        <v>32</v>
      </c>
      <c r="H9" s="155" t="s">
        <v>32</v>
      </c>
      <c r="I9" s="155" t="s">
        <v>32</v>
      </c>
      <c r="J9" s="155" t="s">
        <v>32</v>
      </c>
    </row>
    <row r="10" spans="1:256">
      <c r="A10" s="153">
        <v>1973</v>
      </c>
      <c r="B10" s="154">
        <v>211.90899999999999</v>
      </c>
      <c r="C10" s="155" t="s">
        <v>32</v>
      </c>
      <c r="D10" s="155" t="s">
        <v>32</v>
      </c>
      <c r="E10" s="155" t="s">
        <v>32</v>
      </c>
      <c r="F10" s="155" t="s">
        <v>32</v>
      </c>
      <c r="G10" s="155" t="s">
        <v>32</v>
      </c>
      <c r="H10" s="155" t="s">
        <v>32</v>
      </c>
      <c r="I10" s="155" t="s">
        <v>32</v>
      </c>
      <c r="J10" s="155" t="s">
        <v>32</v>
      </c>
    </row>
    <row r="11" spans="1:256">
      <c r="A11" s="153">
        <v>1974</v>
      </c>
      <c r="B11" s="154">
        <v>213.85400000000001</v>
      </c>
      <c r="C11" s="155" t="s">
        <v>32</v>
      </c>
      <c r="D11" s="155" t="s">
        <v>32</v>
      </c>
      <c r="E11" s="155" t="s">
        <v>32</v>
      </c>
      <c r="F11" s="155" t="s">
        <v>32</v>
      </c>
      <c r="G11" s="155" t="s">
        <v>32</v>
      </c>
      <c r="H11" s="155" t="s">
        <v>32</v>
      </c>
      <c r="I11" s="155" t="s">
        <v>32</v>
      </c>
      <c r="J11" s="155" t="s">
        <v>32</v>
      </c>
    </row>
    <row r="12" spans="1:256">
      <c r="A12" s="14">
        <v>1975</v>
      </c>
      <c r="B12" s="154">
        <v>215.97300000000001</v>
      </c>
      <c r="C12" s="123" t="s">
        <v>32</v>
      </c>
      <c r="D12" s="123" t="s">
        <v>32</v>
      </c>
      <c r="E12" s="123" t="s">
        <v>32</v>
      </c>
      <c r="F12" s="123" t="s">
        <v>32</v>
      </c>
      <c r="G12" s="123" t="s">
        <v>32</v>
      </c>
      <c r="H12" s="123" t="s">
        <v>32</v>
      </c>
      <c r="I12" s="123" t="s">
        <v>32</v>
      </c>
      <c r="J12" s="123" t="s">
        <v>32</v>
      </c>
      <c r="K12" s="9"/>
      <c r="L12" s="9"/>
      <c r="M12" s="9"/>
      <c r="N12" s="9"/>
      <c r="O12" s="9"/>
      <c r="P12" s="9"/>
      <c r="Q12" s="9"/>
      <c r="R12" s="9"/>
      <c r="S12" s="9"/>
      <c r="T12" s="9"/>
      <c r="U12" s="9"/>
      <c r="V12" s="9"/>
      <c r="W12" s="9"/>
      <c r="X12" s="9"/>
      <c r="Y12" s="9"/>
      <c r="Z12" s="9"/>
      <c r="AA12" s="9"/>
      <c r="AB12" s="9"/>
      <c r="AC12" s="9"/>
      <c r="AD12" s="9"/>
      <c r="AE12" s="9"/>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156">
        <v>1976</v>
      </c>
      <c r="B13" s="151">
        <v>218.035</v>
      </c>
      <c r="C13" s="157" t="s">
        <v>32</v>
      </c>
      <c r="D13" s="157" t="s">
        <v>32</v>
      </c>
      <c r="E13" s="157" t="s">
        <v>32</v>
      </c>
      <c r="F13" s="157" t="s">
        <v>32</v>
      </c>
      <c r="G13" s="157" t="s">
        <v>32</v>
      </c>
      <c r="H13" s="157" t="s">
        <v>32</v>
      </c>
      <c r="I13" s="157" t="s">
        <v>32</v>
      </c>
      <c r="J13" s="157" t="s">
        <v>32</v>
      </c>
    </row>
    <row r="14" spans="1:256">
      <c r="A14" s="156">
        <v>1977</v>
      </c>
      <c r="B14" s="151">
        <v>220.23899999999998</v>
      </c>
      <c r="C14" s="157" t="s">
        <v>32</v>
      </c>
      <c r="D14" s="157" t="s">
        <v>32</v>
      </c>
      <c r="E14" s="157" t="s">
        <v>32</v>
      </c>
      <c r="F14" s="157" t="s">
        <v>32</v>
      </c>
      <c r="G14" s="157" t="s">
        <v>32</v>
      </c>
      <c r="H14" s="157" t="s">
        <v>32</v>
      </c>
      <c r="I14" s="157" t="s">
        <v>32</v>
      </c>
      <c r="J14" s="157" t="s">
        <v>32</v>
      </c>
    </row>
    <row r="15" spans="1:256">
      <c r="A15" s="156">
        <v>1978</v>
      </c>
      <c r="B15" s="151">
        <v>222.58500000000001</v>
      </c>
      <c r="C15" s="157" t="s">
        <v>32</v>
      </c>
      <c r="D15" s="157" t="s">
        <v>32</v>
      </c>
      <c r="E15" s="157" t="s">
        <v>32</v>
      </c>
      <c r="F15" s="157" t="s">
        <v>32</v>
      </c>
      <c r="G15" s="157" t="s">
        <v>32</v>
      </c>
      <c r="H15" s="157" t="s">
        <v>32</v>
      </c>
      <c r="I15" s="157" t="s">
        <v>32</v>
      </c>
      <c r="J15" s="157" t="s">
        <v>32</v>
      </c>
    </row>
    <row r="16" spans="1:256">
      <c r="A16" s="156">
        <v>1979</v>
      </c>
      <c r="B16" s="151">
        <v>225.05500000000001</v>
      </c>
      <c r="C16" s="157" t="s">
        <v>32</v>
      </c>
      <c r="D16" s="157" t="s">
        <v>32</v>
      </c>
      <c r="E16" s="157" t="s">
        <v>32</v>
      </c>
      <c r="F16" s="157" t="s">
        <v>32</v>
      </c>
      <c r="G16" s="157" t="s">
        <v>32</v>
      </c>
      <c r="H16" s="157" t="s">
        <v>32</v>
      </c>
      <c r="I16" s="157" t="s">
        <v>32</v>
      </c>
      <c r="J16" s="157" t="s">
        <v>32</v>
      </c>
    </row>
    <row r="17" spans="1:256">
      <c r="A17" s="11">
        <v>1980</v>
      </c>
      <c r="B17" s="151">
        <v>227.726</v>
      </c>
      <c r="C17" s="13">
        <v>43.183</v>
      </c>
      <c r="D17" s="13">
        <v>4.4180000000000001</v>
      </c>
      <c r="E17" s="13">
        <f t="shared" ref="E17:E37" si="0">C17+D17</f>
        <v>47.600999999999999</v>
      </c>
      <c r="F17" s="13">
        <v>7.69</v>
      </c>
      <c r="G17" s="64" t="s">
        <v>32</v>
      </c>
      <c r="H17" s="13">
        <f t="shared" ref="H17:H37" si="1">E17-F17</f>
        <v>39.911000000000001</v>
      </c>
      <c r="I17" s="152">
        <f>IF(H17=0,0,IF(B17=0,0,H17/B17))</f>
        <v>0.17525886372219246</v>
      </c>
      <c r="J17" s="152">
        <f>IF(H17=0,0,IF(B17=0,0,(H17*0.92)/B17))</f>
        <v>0.1612381546244171</v>
      </c>
      <c r="K17" s="9"/>
      <c r="L17" s="9"/>
      <c r="M17" s="9"/>
      <c r="N17" s="9"/>
      <c r="O17" s="9"/>
      <c r="P17" s="9"/>
      <c r="Q17" s="9"/>
      <c r="R17" s="9"/>
      <c r="S17" s="9"/>
      <c r="T17" s="9"/>
      <c r="U17" s="9"/>
      <c r="V17" s="9"/>
      <c r="W17" s="9"/>
      <c r="X17" s="9"/>
      <c r="Y17" s="9"/>
      <c r="Z17" s="9"/>
      <c r="AA17" s="9"/>
      <c r="AB17" s="9"/>
      <c r="AC17" s="9"/>
      <c r="AD17" s="9"/>
      <c r="AE17" s="9"/>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153">
        <v>1981</v>
      </c>
      <c r="B18" s="154">
        <v>229.96600000000001</v>
      </c>
      <c r="C18" s="16">
        <v>44.155999999999999</v>
      </c>
      <c r="D18" s="16">
        <v>4.57</v>
      </c>
      <c r="E18" s="16">
        <f t="shared" si="0"/>
        <v>48.725999999999999</v>
      </c>
      <c r="F18" s="16">
        <v>11.541</v>
      </c>
      <c r="G18" s="65" t="s">
        <v>32</v>
      </c>
      <c r="H18" s="16">
        <f t="shared" si="1"/>
        <v>37.185000000000002</v>
      </c>
      <c r="I18" s="155">
        <f t="shared" ref="I18:I42" si="2">IF(H18=0,0,IF(B18=0,0,H18/B18))</f>
        <v>0.16169781619891638</v>
      </c>
      <c r="J18" s="155">
        <f t="shared" ref="J18:J42" si="3">IF(H18=0,0,IF(B18=0,0,(H18*0.92)/B18))</f>
        <v>0.14876199090300304</v>
      </c>
    </row>
    <row r="19" spans="1:256">
      <c r="A19" s="153">
        <v>1982</v>
      </c>
      <c r="B19" s="154">
        <v>232.18799999999999</v>
      </c>
      <c r="C19" s="16">
        <v>43.43</v>
      </c>
      <c r="D19" s="16">
        <v>9.2479999999999993</v>
      </c>
      <c r="E19" s="16">
        <f t="shared" si="0"/>
        <v>52.677999999999997</v>
      </c>
      <c r="F19" s="16">
        <v>16.106999999999999</v>
      </c>
      <c r="G19" s="65" t="s">
        <v>32</v>
      </c>
      <c r="H19" s="16">
        <f t="shared" si="1"/>
        <v>36.570999999999998</v>
      </c>
      <c r="I19" s="155">
        <f t="shared" si="2"/>
        <v>0.15750598652815823</v>
      </c>
      <c r="J19" s="155">
        <f t="shared" si="3"/>
        <v>0.14490550760590556</v>
      </c>
    </row>
    <row r="20" spans="1:256">
      <c r="A20" s="153">
        <v>1983</v>
      </c>
      <c r="B20" s="154">
        <v>234.30699999999999</v>
      </c>
      <c r="C20" s="16">
        <v>40.354999999999997</v>
      </c>
      <c r="D20" s="16">
        <v>8.3960000000000008</v>
      </c>
      <c r="E20" s="16">
        <f t="shared" si="0"/>
        <v>48.750999999999998</v>
      </c>
      <c r="F20" s="16">
        <v>16.908000000000001</v>
      </c>
      <c r="G20" s="65" t="s">
        <v>32</v>
      </c>
      <c r="H20" s="16">
        <f t="shared" si="1"/>
        <v>31.842999999999996</v>
      </c>
      <c r="I20" s="155">
        <f t="shared" si="2"/>
        <v>0.13590289662707472</v>
      </c>
      <c r="J20" s="155">
        <f t="shared" si="3"/>
        <v>0.12503066489690876</v>
      </c>
    </row>
    <row r="21" spans="1:256">
      <c r="A21" s="153">
        <v>1984</v>
      </c>
      <c r="B21" s="154">
        <v>236.34800000000001</v>
      </c>
      <c r="C21" s="16">
        <v>57.084000000000003</v>
      </c>
      <c r="D21" s="16">
        <v>8.9860000000000007</v>
      </c>
      <c r="E21" s="16">
        <f t="shared" si="0"/>
        <v>66.070000000000007</v>
      </c>
      <c r="F21" s="16">
        <v>9.0890000000000004</v>
      </c>
      <c r="G21" s="65" t="s">
        <v>32</v>
      </c>
      <c r="H21" s="16">
        <f t="shared" si="1"/>
        <v>56.981000000000009</v>
      </c>
      <c r="I21" s="155">
        <f t="shared" si="2"/>
        <v>0.24108941053023511</v>
      </c>
      <c r="J21" s="155">
        <f t="shared" si="3"/>
        <v>0.22180225768781631</v>
      </c>
    </row>
    <row r="22" spans="1:256">
      <c r="A22" s="14">
        <v>1985</v>
      </c>
      <c r="B22" s="154">
        <v>238.46600000000001</v>
      </c>
      <c r="C22" s="16">
        <v>56.777999999999999</v>
      </c>
      <c r="D22" s="16">
        <v>11.871</v>
      </c>
      <c r="E22" s="16">
        <f t="shared" si="0"/>
        <v>68.649000000000001</v>
      </c>
      <c r="F22" s="16">
        <v>9.0960000000000001</v>
      </c>
      <c r="G22" s="65" t="s">
        <v>32</v>
      </c>
      <c r="H22" s="16">
        <f t="shared" si="1"/>
        <v>59.552999999999997</v>
      </c>
      <c r="I22" s="155">
        <f t="shared" si="2"/>
        <v>0.24973371465953215</v>
      </c>
      <c r="J22" s="155">
        <f t="shared" si="3"/>
        <v>0.22975501748676957</v>
      </c>
      <c r="K22" s="9"/>
      <c r="L22" s="9"/>
      <c r="M22" s="9"/>
      <c r="N22" s="9"/>
      <c r="O22" s="9"/>
      <c r="P22" s="9"/>
      <c r="Q22" s="9"/>
      <c r="R22" s="9"/>
      <c r="S22" s="9"/>
      <c r="T22" s="9"/>
      <c r="U22" s="9"/>
      <c r="V22" s="9"/>
      <c r="W22" s="9"/>
      <c r="X22" s="9"/>
      <c r="Y22" s="9"/>
      <c r="Z22" s="9"/>
      <c r="AA22" s="9"/>
      <c r="AB22" s="9"/>
      <c r="AC22" s="9"/>
      <c r="AD22" s="9"/>
      <c r="AE22" s="9"/>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156">
        <v>1986</v>
      </c>
      <c r="B23" s="151">
        <v>240.65100000000001</v>
      </c>
      <c r="C23" s="13">
        <v>53.817</v>
      </c>
      <c r="D23" s="13">
        <v>10.664</v>
      </c>
      <c r="E23" s="13">
        <f t="shared" si="0"/>
        <v>64.480999999999995</v>
      </c>
      <c r="F23" s="13">
        <v>18.295999999999999</v>
      </c>
      <c r="G23" s="64" t="s">
        <v>32</v>
      </c>
      <c r="H23" s="13">
        <f t="shared" si="1"/>
        <v>46.184999999999995</v>
      </c>
      <c r="I23" s="152">
        <f t="shared" si="2"/>
        <v>0.19191692534001517</v>
      </c>
      <c r="J23" s="152">
        <f t="shared" si="3"/>
        <v>0.17656357131281397</v>
      </c>
    </row>
    <row r="24" spans="1:256">
      <c r="A24" s="156">
        <v>1987</v>
      </c>
      <c r="B24" s="151">
        <v>242.804</v>
      </c>
      <c r="C24" s="13">
        <v>52.411000000000001</v>
      </c>
      <c r="D24" s="13">
        <v>16.905000000000001</v>
      </c>
      <c r="E24" s="13">
        <f t="shared" si="0"/>
        <v>69.316000000000003</v>
      </c>
      <c r="F24" s="13">
        <v>22.928000000000001</v>
      </c>
      <c r="G24" s="64" t="s">
        <v>32</v>
      </c>
      <c r="H24" s="13">
        <f t="shared" si="1"/>
        <v>46.388000000000005</v>
      </c>
      <c r="I24" s="152">
        <f t="shared" si="2"/>
        <v>0.19105121826658542</v>
      </c>
      <c r="J24" s="152">
        <f t="shared" si="3"/>
        <v>0.17576712080525861</v>
      </c>
    </row>
    <row r="25" spans="1:256">
      <c r="A25" s="156">
        <v>1988</v>
      </c>
      <c r="B25" s="151">
        <v>245.02099999999999</v>
      </c>
      <c r="C25" s="13">
        <v>45.904000000000003</v>
      </c>
      <c r="D25" s="13">
        <v>25.661000000000001</v>
      </c>
      <c r="E25" s="13">
        <f t="shared" si="0"/>
        <v>71.564999999999998</v>
      </c>
      <c r="F25" s="13">
        <v>10.436</v>
      </c>
      <c r="G25" s="64" t="s">
        <v>32</v>
      </c>
      <c r="H25" s="13">
        <f t="shared" si="1"/>
        <v>61.128999999999998</v>
      </c>
      <c r="I25" s="152">
        <f t="shared" si="2"/>
        <v>0.24948473804286164</v>
      </c>
      <c r="J25" s="152">
        <f t="shared" si="3"/>
        <v>0.22952595899943273</v>
      </c>
    </row>
    <row r="26" spans="1:256">
      <c r="A26" s="156">
        <v>1989</v>
      </c>
      <c r="B26" s="151">
        <v>247.34200000000001</v>
      </c>
      <c r="C26" s="13">
        <v>56.884999999999998</v>
      </c>
      <c r="D26" s="13">
        <v>13.782</v>
      </c>
      <c r="E26" s="13">
        <f t="shared" si="0"/>
        <v>70.667000000000002</v>
      </c>
      <c r="F26" s="13">
        <v>13.782999999999999</v>
      </c>
      <c r="G26" s="64" t="s">
        <v>32</v>
      </c>
      <c r="H26" s="13">
        <f t="shared" si="1"/>
        <v>56.884</v>
      </c>
      <c r="I26" s="152">
        <f t="shared" si="2"/>
        <v>0.22998115968982219</v>
      </c>
      <c r="J26" s="152">
        <f t="shared" si="3"/>
        <v>0.21158266691463642</v>
      </c>
    </row>
    <row r="27" spans="1:256">
      <c r="A27" s="11">
        <v>1990</v>
      </c>
      <c r="B27" s="151">
        <v>250.13200000000001</v>
      </c>
      <c r="C27" s="13">
        <v>51.311</v>
      </c>
      <c r="D27" s="13">
        <v>16.846</v>
      </c>
      <c r="E27" s="13">
        <f t="shared" si="0"/>
        <v>68.156999999999996</v>
      </c>
      <c r="F27" s="13">
        <v>41.348999999999997</v>
      </c>
      <c r="G27" s="64" t="s">
        <v>32</v>
      </c>
      <c r="H27" s="13">
        <f t="shared" si="1"/>
        <v>26.808</v>
      </c>
      <c r="I27" s="152">
        <f t="shared" si="2"/>
        <v>0.10717541138278988</v>
      </c>
      <c r="J27" s="152">
        <f t="shared" si="3"/>
        <v>9.8601378472166698E-2</v>
      </c>
      <c r="K27" s="9"/>
      <c r="L27" s="9"/>
      <c r="M27" s="9"/>
      <c r="N27" s="9"/>
      <c r="O27" s="9"/>
      <c r="P27" s="9"/>
      <c r="Q27" s="9"/>
      <c r="R27" s="9"/>
      <c r="S27" s="9"/>
      <c r="T27" s="9"/>
      <c r="U27" s="9"/>
      <c r="V27" s="9"/>
      <c r="W27" s="9"/>
      <c r="X27" s="9"/>
      <c r="Y27" s="9"/>
      <c r="Z27" s="9"/>
      <c r="AA27" s="9"/>
      <c r="AB27" s="9"/>
      <c r="AC27" s="9"/>
      <c r="AD27" s="9"/>
      <c r="AE27" s="9"/>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c r="A28" s="153">
        <v>1991</v>
      </c>
      <c r="B28" s="154">
        <v>253.49299999999999</v>
      </c>
      <c r="C28" s="16">
        <v>50.314</v>
      </c>
      <c r="D28" s="16">
        <v>20.838999999999999</v>
      </c>
      <c r="E28" s="16">
        <f t="shared" si="0"/>
        <v>71.152999999999992</v>
      </c>
      <c r="F28" s="16">
        <v>28.853000000000002</v>
      </c>
      <c r="G28" s="65" t="s">
        <v>32</v>
      </c>
      <c r="H28" s="16">
        <f t="shared" si="1"/>
        <v>42.29999999999999</v>
      </c>
      <c r="I28" s="155">
        <f t="shared" si="2"/>
        <v>0.16686851313448495</v>
      </c>
      <c r="J28" s="155">
        <f t="shared" si="3"/>
        <v>0.15351903208372614</v>
      </c>
    </row>
    <row r="29" spans="1:256">
      <c r="A29" s="153">
        <v>1992</v>
      </c>
      <c r="B29" s="154">
        <v>256.89400000000001</v>
      </c>
      <c r="C29" s="16">
        <v>45.502000000000002</v>
      </c>
      <c r="D29" s="16">
        <v>20.420000000000002</v>
      </c>
      <c r="E29" s="16">
        <f t="shared" si="0"/>
        <v>65.921999999999997</v>
      </c>
      <c r="F29" s="16">
        <v>14.468999999999999</v>
      </c>
      <c r="G29" s="65" t="s">
        <v>32</v>
      </c>
      <c r="H29" s="16">
        <f t="shared" si="1"/>
        <v>51.452999999999996</v>
      </c>
      <c r="I29" s="155">
        <f t="shared" si="2"/>
        <v>0.20028883508373102</v>
      </c>
      <c r="J29" s="155">
        <f t="shared" si="3"/>
        <v>0.18426572827703253</v>
      </c>
    </row>
    <row r="30" spans="1:256">
      <c r="A30" s="153">
        <v>1993</v>
      </c>
      <c r="B30" s="154">
        <v>260.255</v>
      </c>
      <c r="C30" s="16">
        <v>69.894999999999996</v>
      </c>
      <c r="D30" s="16">
        <v>17.529597680868001</v>
      </c>
      <c r="E30" s="16">
        <f t="shared" si="0"/>
        <v>87.424597680868004</v>
      </c>
      <c r="F30" s="16">
        <v>18.958000000000002</v>
      </c>
      <c r="G30" s="65" t="s">
        <v>32</v>
      </c>
      <c r="H30" s="16">
        <f t="shared" si="1"/>
        <v>68.466597680868006</v>
      </c>
      <c r="I30" s="155">
        <f t="shared" si="2"/>
        <v>0.26307505208686865</v>
      </c>
      <c r="J30" s="155">
        <f t="shared" si="3"/>
        <v>0.24202904791991919</v>
      </c>
    </row>
    <row r="31" spans="1:256">
      <c r="A31" s="153">
        <v>1994</v>
      </c>
      <c r="B31" s="154">
        <v>263.43599999999998</v>
      </c>
      <c r="C31" s="16">
        <v>68.39</v>
      </c>
      <c r="D31" s="16">
        <v>19.134</v>
      </c>
      <c r="E31" s="16">
        <f t="shared" si="0"/>
        <v>87.524000000000001</v>
      </c>
      <c r="F31" s="16">
        <v>17.658000000000001</v>
      </c>
      <c r="G31" s="65" t="s">
        <v>32</v>
      </c>
      <c r="H31" s="16">
        <f t="shared" si="1"/>
        <v>69.866</v>
      </c>
      <c r="I31" s="155">
        <f t="shared" si="2"/>
        <v>0.26521052551663404</v>
      </c>
      <c r="J31" s="155">
        <f t="shared" si="3"/>
        <v>0.24399368347530331</v>
      </c>
    </row>
    <row r="32" spans="1:256">
      <c r="A32" s="14">
        <v>1995</v>
      </c>
      <c r="B32" s="154">
        <v>266.55700000000002</v>
      </c>
      <c r="C32" s="16">
        <v>75.065000000000012</v>
      </c>
      <c r="D32" s="16">
        <v>19.467000000000002</v>
      </c>
      <c r="E32" s="16">
        <f t="shared" si="0"/>
        <v>94.532000000000011</v>
      </c>
      <c r="F32" s="16">
        <v>8.9670000000000005</v>
      </c>
      <c r="G32" s="65" t="s">
        <v>32</v>
      </c>
      <c r="H32" s="16">
        <f t="shared" si="1"/>
        <v>85.565000000000012</v>
      </c>
      <c r="I32" s="155">
        <f t="shared" si="2"/>
        <v>0.3210007615631929</v>
      </c>
      <c r="J32" s="155">
        <f t="shared" si="3"/>
        <v>0.29532070063813748</v>
      </c>
      <c r="K32" s="9"/>
      <c r="L32" s="9"/>
      <c r="M32" s="9"/>
      <c r="N32" s="9"/>
      <c r="O32" s="9"/>
      <c r="P32" s="9"/>
      <c r="Q32" s="9"/>
      <c r="R32" s="9"/>
      <c r="S32" s="9"/>
      <c r="T32" s="9"/>
      <c r="U32" s="9"/>
      <c r="V32" s="9"/>
      <c r="W32" s="9"/>
      <c r="X32" s="9"/>
      <c r="Y32" s="9"/>
      <c r="Z32" s="9"/>
      <c r="AA32" s="9"/>
      <c r="AB32" s="9"/>
      <c r="AC32" s="9"/>
      <c r="AD32" s="9"/>
      <c r="AE32" s="9"/>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10">
      <c r="A33" s="156">
        <v>1996</v>
      </c>
      <c r="B33" s="151">
        <v>269.66699999999997</v>
      </c>
      <c r="C33" s="13">
        <v>62.648000000000003</v>
      </c>
      <c r="D33" s="13">
        <v>17.77</v>
      </c>
      <c r="E33" s="13">
        <f t="shared" si="0"/>
        <v>80.418000000000006</v>
      </c>
      <c r="F33" s="13">
        <v>7.2680000000000007</v>
      </c>
      <c r="G33" s="64" t="s">
        <v>32</v>
      </c>
      <c r="H33" s="13">
        <f t="shared" si="1"/>
        <v>73.150000000000006</v>
      </c>
      <c r="I33" s="152">
        <f t="shared" si="2"/>
        <v>0.27126048051856555</v>
      </c>
      <c r="J33" s="152">
        <f t="shared" si="3"/>
        <v>0.24955964207708028</v>
      </c>
    </row>
    <row r="34" spans="1:10">
      <c r="A34" s="156">
        <v>1997</v>
      </c>
      <c r="B34" s="151">
        <v>272.91199999999998</v>
      </c>
      <c r="C34" s="13">
        <v>69.575999999999993</v>
      </c>
      <c r="D34" s="13">
        <v>17.263999999999999</v>
      </c>
      <c r="E34" s="13">
        <f t="shared" si="0"/>
        <v>86.839999999999989</v>
      </c>
      <c r="F34" s="13">
        <v>7.1219999999999999</v>
      </c>
      <c r="G34" s="64" t="s">
        <v>32</v>
      </c>
      <c r="H34" s="13">
        <f t="shared" si="1"/>
        <v>79.717999999999989</v>
      </c>
      <c r="I34" s="152">
        <f t="shared" si="2"/>
        <v>0.29210148326200386</v>
      </c>
      <c r="J34" s="152">
        <f t="shared" si="3"/>
        <v>0.26873336460104358</v>
      </c>
    </row>
    <row r="35" spans="1:10">
      <c r="A35" s="156">
        <v>1998</v>
      </c>
      <c r="B35" s="151">
        <v>276.11500000000001</v>
      </c>
      <c r="C35" s="13">
        <v>75.5</v>
      </c>
      <c r="D35" s="13">
        <v>19.253999999999998</v>
      </c>
      <c r="E35" s="13">
        <f t="shared" si="0"/>
        <v>94.753999999999991</v>
      </c>
      <c r="F35" s="13">
        <v>6.2130000000000001</v>
      </c>
      <c r="G35" s="64" t="s">
        <v>32</v>
      </c>
      <c r="H35" s="13">
        <f t="shared" si="1"/>
        <v>88.540999999999997</v>
      </c>
      <c r="I35" s="152">
        <f t="shared" si="2"/>
        <v>0.32066711334045594</v>
      </c>
      <c r="J35" s="152">
        <f t="shared" si="3"/>
        <v>0.29501374427321947</v>
      </c>
    </row>
    <row r="36" spans="1:10">
      <c r="A36" s="156">
        <v>1999</v>
      </c>
      <c r="B36" s="151">
        <v>279.29500000000002</v>
      </c>
      <c r="C36" s="13">
        <v>77.819999999999993</v>
      </c>
      <c r="D36" s="13">
        <v>32</v>
      </c>
      <c r="E36" s="13">
        <f t="shared" si="0"/>
        <v>109.82</v>
      </c>
      <c r="F36" s="13">
        <v>22.7</v>
      </c>
      <c r="G36" s="64" t="s">
        <v>32</v>
      </c>
      <c r="H36" s="13">
        <f t="shared" si="1"/>
        <v>87.11999999999999</v>
      </c>
      <c r="I36" s="152">
        <f t="shared" si="2"/>
        <v>0.31192824790991597</v>
      </c>
      <c r="J36" s="152">
        <f t="shared" si="3"/>
        <v>0.28697398807712271</v>
      </c>
    </row>
    <row r="37" spans="1:10">
      <c r="A37" s="156">
        <v>2000</v>
      </c>
      <c r="B37" s="151">
        <v>282.38499999999999</v>
      </c>
      <c r="C37" s="13">
        <v>79.5</v>
      </c>
      <c r="D37" s="13">
        <v>36.561</v>
      </c>
      <c r="E37" s="13">
        <f t="shared" si="0"/>
        <v>116.06100000000001</v>
      </c>
      <c r="F37" s="13">
        <v>42.966999999999999</v>
      </c>
      <c r="G37" s="64" t="s">
        <v>32</v>
      </c>
      <c r="H37" s="13">
        <f t="shared" si="1"/>
        <v>73.094000000000008</v>
      </c>
      <c r="I37" s="152">
        <f t="shared" si="2"/>
        <v>0.25884519361864128</v>
      </c>
      <c r="J37" s="152">
        <f t="shared" si="3"/>
        <v>0.23813757812914996</v>
      </c>
    </row>
    <row r="38" spans="1:10">
      <c r="A38" s="153">
        <v>2001</v>
      </c>
      <c r="B38" s="154">
        <v>285.30901899999998</v>
      </c>
      <c r="C38" s="16">
        <v>88.64</v>
      </c>
      <c r="D38" s="16">
        <v>49.354019000000001</v>
      </c>
      <c r="E38" s="16">
        <f t="shared" ref="E38:E43" si="4">C38+D38</f>
        <v>137.99401900000001</v>
      </c>
      <c r="F38" s="16">
        <v>40.462870000000002</v>
      </c>
      <c r="G38" s="65" t="s">
        <v>32</v>
      </c>
      <c r="H38" s="16">
        <f t="shared" ref="H38:H43" si="5">E38-F38</f>
        <v>97.531148999999999</v>
      </c>
      <c r="I38" s="155">
        <f t="shared" si="2"/>
        <v>0.34184390434569473</v>
      </c>
      <c r="J38" s="155">
        <f t="shared" si="3"/>
        <v>0.31449639199803919</v>
      </c>
    </row>
    <row r="39" spans="1:10">
      <c r="A39" s="153">
        <v>2002</v>
      </c>
      <c r="B39" s="154">
        <v>288.10481800000002</v>
      </c>
      <c r="C39" s="16">
        <v>100.89</v>
      </c>
      <c r="D39" s="16">
        <v>46.515483000000003</v>
      </c>
      <c r="E39" s="16">
        <f t="shared" si="4"/>
        <v>147.405483</v>
      </c>
      <c r="F39" s="16">
        <v>35.111091999999999</v>
      </c>
      <c r="G39" s="65" t="s">
        <v>32</v>
      </c>
      <c r="H39" s="16">
        <f t="shared" si="5"/>
        <v>112.294391</v>
      </c>
      <c r="I39" s="155">
        <f t="shared" si="2"/>
        <v>0.38976922281112286</v>
      </c>
      <c r="J39" s="155">
        <f t="shared" si="3"/>
        <v>0.358587684986233</v>
      </c>
    </row>
    <row r="40" spans="1:10">
      <c r="A40" s="153">
        <v>2003</v>
      </c>
      <c r="B40" s="154">
        <v>290.81963400000001</v>
      </c>
      <c r="C40" s="16">
        <v>104.02000000000001</v>
      </c>
      <c r="D40" s="16">
        <v>51.167140000000003</v>
      </c>
      <c r="E40" s="16">
        <f t="shared" si="4"/>
        <v>155.18714</v>
      </c>
      <c r="F40" s="16">
        <v>43.801692000000003</v>
      </c>
      <c r="G40" s="65" t="s">
        <v>32</v>
      </c>
      <c r="H40" s="16">
        <f t="shared" si="5"/>
        <v>111.385448</v>
      </c>
      <c r="I40" s="155">
        <f t="shared" si="2"/>
        <v>0.38300525472774644</v>
      </c>
      <c r="J40" s="155">
        <f t="shared" si="3"/>
        <v>0.35236483434952676</v>
      </c>
    </row>
    <row r="41" spans="1:10">
      <c r="A41" s="153">
        <v>2004</v>
      </c>
      <c r="B41" s="154">
        <v>293.46318500000001</v>
      </c>
      <c r="C41" s="16">
        <v>124.89</v>
      </c>
      <c r="D41" s="16">
        <v>63.663440000000001</v>
      </c>
      <c r="E41" s="16">
        <f t="shared" si="4"/>
        <v>188.55343999999999</v>
      </c>
      <c r="F41" s="16">
        <v>33.474556999999997</v>
      </c>
      <c r="G41" s="65" t="s">
        <v>32</v>
      </c>
      <c r="H41" s="16">
        <f t="shared" si="5"/>
        <v>155.07888299999999</v>
      </c>
      <c r="I41" s="155">
        <f t="shared" si="2"/>
        <v>0.52844408064336923</v>
      </c>
      <c r="J41" s="155">
        <f t="shared" si="3"/>
        <v>0.48616855419189975</v>
      </c>
    </row>
    <row r="42" spans="1:10">
      <c r="A42" s="153">
        <v>2005</v>
      </c>
      <c r="B42" s="154">
        <v>296.186216</v>
      </c>
      <c r="C42" s="16">
        <v>123.49</v>
      </c>
      <c r="D42" s="16">
        <v>58.060276829999999</v>
      </c>
      <c r="E42" s="16">
        <f t="shared" si="4"/>
        <v>181.55027683</v>
      </c>
      <c r="F42" s="16">
        <v>49.800016759999991</v>
      </c>
      <c r="G42" s="65" t="s">
        <v>32</v>
      </c>
      <c r="H42" s="16">
        <f t="shared" si="5"/>
        <v>131.75026007000002</v>
      </c>
      <c r="I42" s="155">
        <f t="shared" si="2"/>
        <v>0.44482238859488327</v>
      </c>
      <c r="J42" s="155">
        <f t="shared" si="3"/>
        <v>0.40923659750729263</v>
      </c>
    </row>
    <row r="43" spans="1:10">
      <c r="A43" s="156">
        <v>2006</v>
      </c>
      <c r="B43" s="151">
        <v>298.99582500000002</v>
      </c>
      <c r="C43" s="13">
        <v>147.26000000000002</v>
      </c>
      <c r="D43" s="13">
        <v>71.904061779999992</v>
      </c>
      <c r="E43" s="13">
        <f t="shared" si="4"/>
        <v>219.16406178</v>
      </c>
      <c r="F43" s="13">
        <v>50.648838130000001</v>
      </c>
      <c r="G43" s="64" t="s">
        <v>32</v>
      </c>
      <c r="H43" s="13">
        <f t="shared" si="5"/>
        <v>168.51522365</v>
      </c>
      <c r="I43" s="152">
        <f t="shared" ref="I43:I49" si="6">IF(H43=0,0,IF(B43=0,0,H43/B43))</f>
        <v>0.56360393543956666</v>
      </c>
      <c r="J43" s="152">
        <f t="shared" ref="J43:J49" si="7">IF(H43=0,0,IF(B43=0,0,(H43*0.92)/B43))</f>
        <v>0.51851562060440137</v>
      </c>
    </row>
    <row r="44" spans="1:10">
      <c r="A44" s="156">
        <v>2007</v>
      </c>
      <c r="B44" s="151">
        <v>302.003917</v>
      </c>
      <c r="C44" s="13">
        <v>150.28</v>
      </c>
      <c r="D44" s="13">
        <v>77.371268610000001</v>
      </c>
      <c r="E44" s="13">
        <f t="shared" ref="E44:E58" si="8">C44+D44</f>
        <v>227.65126860999999</v>
      </c>
      <c r="F44" s="13">
        <v>50.602078079999998</v>
      </c>
      <c r="G44" s="64" t="s">
        <v>32</v>
      </c>
      <c r="H44" s="13">
        <f t="shared" ref="H44:H49" si="9">E44-F44</f>
        <v>177.04919052999998</v>
      </c>
      <c r="I44" s="152">
        <f t="shared" si="6"/>
        <v>0.58624799402850125</v>
      </c>
      <c r="J44" s="152">
        <f t="shared" si="7"/>
        <v>0.5393481545062212</v>
      </c>
    </row>
    <row r="45" spans="1:10">
      <c r="A45" s="156">
        <v>2008</v>
      </c>
      <c r="B45" s="151">
        <v>304.79776099999998</v>
      </c>
      <c r="C45" s="13">
        <v>194.11</v>
      </c>
      <c r="D45" s="13">
        <v>114.88669541</v>
      </c>
      <c r="E45" s="13">
        <f t="shared" si="8"/>
        <v>308.99669541000003</v>
      </c>
      <c r="F45" s="13">
        <v>64.186793499999993</v>
      </c>
      <c r="G45" s="64" t="s">
        <v>32</v>
      </c>
      <c r="H45" s="13">
        <f t="shared" si="9"/>
        <v>244.80990191000004</v>
      </c>
      <c r="I45" s="152">
        <f t="shared" si="6"/>
        <v>0.80318799293935772</v>
      </c>
      <c r="J45" s="152">
        <f t="shared" si="7"/>
        <v>0.73893295350420918</v>
      </c>
    </row>
    <row r="46" spans="1:10">
      <c r="A46" s="156">
        <v>2009</v>
      </c>
      <c r="B46" s="151">
        <v>307.43940600000002</v>
      </c>
      <c r="C46" s="13">
        <v>225.65</v>
      </c>
      <c r="D46" s="13">
        <v>133.27984400000003</v>
      </c>
      <c r="E46" s="13">
        <f t="shared" si="8"/>
        <v>358.929844</v>
      </c>
      <c r="F46" s="13">
        <v>64.283373600000004</v>
      </c>
      <c r="G46" s="64" t="s">
        <v>32</v>
      </c>
      <c r="H46" s="13">
        <f t="shared" si="9"/>
        <v>294.6464704</v>
      </c>
      <c r="I46" s="152">
        <f t="shared" si="6"/>
        <v>0.95838875775085242</v>
      </c>
      <c r="J46" s="152">
        <f t="shared" si="7"/>
        <v>0.88171765713078432</v>
      </c>
    </row>
    <row r="47" spans="1:10">
      <c r="A47" s="156">
        <v>2010</v>
      </c>
      <c r="B47" s="151">
        <v>309.74127900000002</v>
      </c>
      <c r="C47" s="13">
        <v>246.93</v>
      </c>
      <c r="D47" s="13">
        <v>169.24015100000003</v>
      </c>
      <c r="E47" s="13">
        <f t="shared" si="8"/>
        <v>416.17015100000003</v>
      </c>
      <c r="F47" s="13">
        <v>69.273761260000001</v>
      </c>
      <c r="G47" s="64" t="s">
        <v>32</v>
      </c>
      <c r="H47" s="13">
        <f t="shared" si="9"/>
        <v>346.89638974000002</v>
      </c>
      <c r="I47" s="152">
        <f t="shared" si="6"/>
        <v>1.119955308701363</v>
      </c>
      <c r="J47" s="152">
        <f t="shared" si="7"/>
        <v>1.030358884005254</v>
      </c>
    </row>
    <row r="48" spans="1:10">
      <c r="A48" s="158">
        <v>2011</v>
      </c>
      <c r="B48" s="159">
        <v>311.97391399999998</v>
      </c>
      <c r="C48" s="19">
        <v>287.90000000000003</v>
      </c>
      <c r="D48" s="19">
        <v>192.53230700000003</v>
      </c>
      <c r="E48" s="19">
        <f t="shared" si="8"/>
        <v>480.43230700000004</v>
      </c>
      <c r="F48" s="19">
        <v>78.372785229999991</v>
      </c>
      <c r="G48" s="71" t="s">
        <v>32</v>
      </c>
      <c r="H48" s="19">
        <f t="shared" si="9"/>
        <v>402.05952177000006</v>
      </c>
      <c r="I48" s="160">
        <f t="shared" si="6"/>
        <v>1.2887600652726372</v>
      </c>
      <c r="J48" s="160">
        <f t="shared" si="7"/>
        <v>1.1856592600508262</v>
      </c>
    </row>
    <row r="49" spans="1:10">
      <c r="A49" s="158">
        <v>2012</v>
      </c>
      <c r="B49" s="159">
        <v>314.16755799999999</v>
      </c>
      <c r="C49" s="19">
        <v>277.3</v>
      </c>
      <c r="D49" s="19">
        <v>213.01662933999998</v>
      </c>
      <c r="E49" s="19">
        <f t="shared" si="8"/>
        <v>490.31662933999996</v>
      </c>
      <c r="F49" s="19">
        <v>72.855944829999999</v>
      </c>
      <c r="G49" s="71" t="s">
        <v>32</v>
      </c>
      <c r="H49" s="19">
        <f t="shared" si="9"/>
        <v>417.46068450999996</v>
      </c>
      <c r="I49" s="160">
        <f t="shared" si="6"/>
        <v>1.3287835547615645</v>
      </c>
      <c r="J49" s="160">
        <f t="shared" si="7"/>
        <v>1.2224808703806394</v>
      </c>
    </row>
    <row r="50" spans="1:10">
      <c r="A50" s="158">
        <v>2013</v>
      </c>
      <c r="B50" s="159">
        <v>316.29476599999998</v>
      </c>
      <c r="C50" s="19">
        <v>301.29999999999995</v>
      </c>
      <c r="D50" s="19">
        <v>227.78734318999997</v>
      </c>
      <c r="E50" s="19">
        <f t="shared" si="8"/>
        <v>529.08734318999996</v>
      </c>
      <c r="F50" s="19">
        <v>83.152623059999982</v>
      </c>
      <c r="G50" s="71" t="s">
        <v>32</v>
      </c>
      <c r="H50" s="19">
        <f t="shared" ref="H50:H58" si="10">E50-F50</f>
        <v>445.93472012999996</v>
      </c>
      <c r="I50" s="160">
        <f t="shared" ref="I50:I58" si="11">IF(H50=0,0,IF(B50=0,0,H50/B50))</f>
        <v>1.4098706904622</v>
      </c>
      <c r="J50" s="160">
        <f t="shared" ref="J50:J58" si="12">IF(H50=0,0,IF(B50=0,0,(H50*0.92)/B50))</f>
        <v>1.297081035225224</v>
      </c>
    </row>
    <row r="51" spans="1:10">
      <c r="A51" s="158">
        <v>2014</v>
      </c>
      <c r="B51" s="159">
        <v>318.576955</v>
      </c>
      <c r="C51" s="19">
        <v>324.18</v>
      </c>
      <c r="D51" s="19">
        <v>234.62317715999998</v>
      </c>
      <c r="E51" s="19">
        <f t="shared" si="8"/>
        <v>558.80317716000002</v>
      </c>
      <c r="F51" s="19">
        <v>76.099697759999998</v>
      </c>
      <c r="G51" s="71" t="s">
        <v>32</v>
      </c>
      <c r="H51" s="19">
        <f t="shared" si="10"/>
        <v>482.70347939999999</v>
      </c>
      <c r="I51" s="160">
        <f t="shared" si="11"/>
        <v>1.5151864308578127</v>
      </c>
      <c r="J51" s="160">
        <f t="shared" si="12"/>
        <v>1.3939715163891877</v>
      </c>
    </row>
    <row r="52" spans="1:10">
      <c r="A52" s="158">
        <v>2015</v>
      </c>
      <c r="B52" s="159">
        <v>320.87070299999999</v>
      </c>
      <c r="C52" s="19">
        <v>305.32</v>
      </c>
      <c r="D52" s="19">
        <v>270.23094200000003</v>
      </c>
      <c r="E52" s="19">
        <f t="shared" si="8"/>
        <v>575.55094200000008</v>
      </c>
      <c r="F52" s="19">
        <v>63.181876090000003</v>
      </c>
      <c r="G52" s="71" t="s">
        <v>32</v>
      </c>
      <c r="H52" s="19">
        <f t="shared" si="10"/>
        <v>512.36906591000002</v>
      </c>
      <c r="I52" s="160">
        <f t="shared" si="11"/>
        <v>1.5968084998710526</v>
      </c>
      <c r="J52" s="160">
        <f t="shared" si="12"/>
        <v>1.4690638198813684</v>
      </c>
    </row>
    <row r="53" spans="1:10">
      <c r="A53" s="161">
        <v>2016</v>
      </c>
      <c r="B53" s="162">
        <v>323.16101099999997</v>
      </c>
      <c r="C53" s="25">
        <v>314.98</v>
      </c>
      <c r="D53" s="25">
        <v>328.32633404000001</v>
      </c>
      <c r="E53" s="25">
        <f t="shared" si="8"/>
        <v>643.30633404000002</v>
      </c>
      <c r="F53" s="25">
        <v>69.022797210000022</v>
      </c>
      <c r="G53" s="76" t="s">
        <v>32</v>
      </c>
      <c r="H53" s="25">
        <f t="shared" si="10"/>
        <v>574.28353683</v>
      </c>
      <c r="I53" s="163">
        <f t="shared" si="11"/>
        <v>1.7770817557876746</v>
      </c>
      <c r="J53" s="163">
        <f t="shared" si="12"/>
        <v>1.6349152153246609</v>
      </c>
    </row>
    <row r="54" spans="1:10">
      <c r="A54" s="164">
        <v>2017</v>
      </c>
      <c r="B54" s="165">
        <v>325.20603</v>
      </c>
      <c r="C54" s="22">
        <v>304.46000000000004</v>
      </c>
      <c r="D54" s="22">
        <v>320.13004989999996</v>
      </c>
      <c r="E54" s="22">
        <f t="shared" si="8"/>
        <v>624.59004989999994</v>
      </c>
      <c r="F54" s="22">
        <v>58.658126219999993</v>
      </c>
      <c r="G54" s="82" t="s">
        <v>32</v>
      </c>
      <c r="H54" s="22">
        <f t="shared" si="10"/>
        <v>565.93192367999995</v>
      </c>
      <c r="I54" s="163">
        <f t="shared" si="11"/>
        <v>1.7402257998721609</v>
      </c>
      <c r="J54" s="163">
        <f t="shared" si="12"/>
        <v>1.601007735882388</v>
      </c>
    </row>
    <row r="55" spans="1:10">
      <c r="A55" s="164">
        <v>2018</v>
      </c>
      <c r="B55" s="165">
        <v>326.92397599999998</v>
      </c>
      <c r="C55" s="22">
        <v>307.02</v>
      </c>
      <c r="D55" s="166">
        <v>394.63237989872607</v>
      </c>
      <c r="E55" s="22">
        <f t="shared" si="8"/>
        <v>701.65237989872605</v>
      </c>
      <c r="F55" s="166">
        <v>46.397161337848594</v>
      </c>
      <c r="G55" s="82" t="s">
        <v>32</v>
      </c>
      <c r="H55" s="22">
        <f t="shared" si="10"/>
        <v>655.25521856087744</v>
      </c>
      <c r="I55" s="167">
        <f t="shared" si="11"/>
        <v>2.0043045682304972</v>
      </c>
      <c r="J55" s="167">
        <f t="shared" si="12"/>
        <v>1.8439602027720576</v>
      </c>
    </row>
    <row r="56" spans="1:10" ht="13.2" customHeight="1">
      <c r="A56" s="164">
        <v>2019</v>
      </c>
      <c r="B56" s="165">
        <v>328.475998</v>
      </c>
      <c r="C56" s="22">
        <v>372.38</v>
      </c>
      <c r="D56" s="22">
        <v>472.14440907387797</v>
      </c>
      <c r="E56" s="22">
        <f t="shared" si="8"/>
        <v>844.52440907387791</v>
      </c>
      <c r="F56" s="22">
        <v>79.411258299999986</v>
      </c>
      <c r="G56" s="82" t="s">
        <v>32</v>
      </c>
      <c r="H56" s="22">
        <f t="shared" si="10"/>
        <v>765.11315077387792</v>
      </c>
      <c r="I56" s="163">
        <f t="shared" si="11"/>
        <v>2.3292817601055829</v>
      </c>
      <c r="J56" s="163">
        <f t="shared" si="12"/>
        <v>2.1429392192971362</v>
      </c>
    </row>
    <row r="57" spans="1:10" ht="13.2" customHeight="1">
      <c r="A57" s="164">
        <v>2020</v>
      </c>
      <c r="B57" s="165">
        <v>330.11398000000003</v>
      </c>
      <c r="C57" s="22">
        <v>350.53999999999996</v>
      </c>
      <c r="D57" s="166">
        <v>482.83850139999993</v>
      </c>
      <c r="E57" s="22">
        <f t="shared" si="8"/>
        <v>833.37850139999989</v>
      </c>
      <c r="F57" s="166">
        <v>59.932629299999995</v>
      </c>
      <c r="G57" s="82" t="s">
        <v>32</v>
      </c>
      <c r="H57" s="22">
        <f t="shared" si="10"/>
        <v>773.44587209999986</v>
      </c>
      <c r="I57" s="167">
        <f t="shared" si="11"/>
        <v>2.342966123700668</v>
      </c>
      <c r="J57" s="167">
        <f t="shared" si="12"/>
        <v>2.1555288338046146</v>
      </c>
    </row>
    <row r="58" spans="1:10" ht="13.8" customHeight="1" thickBot="1">
      <c r="A58" s="242">
        <v>2021</v>
      </c>
      <c r="B58" s="243">
        <v>332.28139499999997</v>
      </c>
      <c r="C58" s="233">
        <v>354.7</v>
      </c>
      <c r="D58" s="233">
        <v>571.33892250000008</v>
      </c>
      <c r="E58" s="233">
        <f t="shared" si="8"/>
        <v>926.03892250000013</v>
      </c>
      <c r="F58" s="233">
        <v>83.606799395060008</v>
      </c>
      <c r="G58" s="228" t="s">
        <v>32</v>
      </c>
      <c r="H58" s="233">
        <f t="shared" si="10"/>
        <v>842.43212310494016</v>
      </c>
      <c r="I58" s="244">
        <f t="shared" si="11"/>
        <v>2.5352972985590729</v>
      </c>
      <c r="J58" s="244">
        <f t="shared" si="12"/>
        <v>2.3324735146743469</v>
      </c>
    </row>
    <row r="59" spans="1:10" ht="15" customHeight="1" thickTop="1">
      <c r="A59" s="149" t="s">
        <v>36</v>
      </c>
      <c r="B59" s="149"/>
      <c r="G59" s="149"/>
    </row>
    <row r="60" spans="1:10">
      <c r="A60" s="149"/>
      <c r="B60" s="149"/>
      <c r="G60" s="149"/>
    </row>
    <row r="61" spans="1:10" ht="15" customHeight="1">
      <c r="A61" s="149" t="s">
        <v>94</v>
      </c>
      <c r="B61" s="149"/>
      <c r="G61" s="149"/>
    </row>
    <row r="62" spans="1:10" ht="15" customHeight="1">
      <c r="A62" s="149" t="s">
        <v>122</v>
      </c>
      <c r="B62" s="149"/>
      <c r="G62" s="149"/>
    </row>
    <row r="63" spans="1:10" ht="15" customHeight="1">
      <c r="A63" s="149" t="s">
        <v>96</v>
      </c>
      <c r="B63" s="149"/>
      <c r="G63" s="149"/>
    </row>
    <row r="64" spans="1:10" ht="15" customHeight="1">
      <c r="A64" s="149" t="s">
        <v>141</v>
      </c>
      <c r="B64" s="149"/>
      <c r="G64" s="149"/>
    </row>
    <row r="65" spans="1:7" ht="15" customHeight="1">
      <c r="A65" s="149" t="s">
        <v>111</v>
      </c>
      <c r="B65" s="149"/>
      <c r="G65" s="149"/>
    </row>
    <row r="66" spans="1:7" ht="15" customHeight="1">
      <c r="A66" s="149" t="s">
        <v>142</v>
      </c>
      <c r="B66" s="149"/>
      <c r="G66" s="149"/>
    </row>
    <row r="67" spans="1:7" ht="13.2" customHeight="1">
      <c r="A67" s="149"/>
      <c r="B67" s="149"/>
      <c r="G67" s="149"/>
    </row>
    <row r="68" spans="1:7" ht="15" customHeight="1">
      <c r="A68" s="254" t="s">
        <v>203</v>
      </c>
      <c r="B68" s="149"/>
      <c r="G68" s="149"/>
    </row>
    <row r="69" spans="1:7">
      <c r="A69" s="149"/>
      <c r="B69" s="149"/>
      <c r="G69" s="149"/>
    </row>
    <row r="70" spans="1:7">
      <c r="A70" s="149"/>
      <c r="B70" s="149"/>
      <c r="G70" s="149"/>
    </row>
    <row r="71" spans="1:7">
      <c r="A71" s="149"/>
      <c r="B71" s="149"/>
      <c r="G71" s="149"/>
    </row>
    <row r="72" spans="1:7">
      <c r="A72" s="149"/>
      <c r="B72" s="149"/>
      <c r="G72" s="149"/>
    </row>
  </sheetData>
  <phoneticPr fontId="4" type="noConversion"/>
  <printOptions horizontalCentered="1" verticalCentered="1"/>
  <pageMargins left="0.5" right="1" top="0.69930555555555596" bottom="0.44930555599999999" header="0" footer="0"/>
  <pageSetup scale="7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V76"/>
  <sheetViews>
    <sheetView zoomScaleNormal="100" workbookViewId="0">
      <pane ySplit="6" topLeftCell="A7" activePane="bottomLeft" state="frozen"/>
      <selection pane="bottomLeft"/>
    </sheetView>
  </sheetViews>
  <sheetFormatPr defaultColWidth="12.6640625" defaultRowHeight="13.2"/>
  <cols>
    <col min="1" max="1" width="13.33203125" style="150" customWidth="1"/>
    <col min="2" max="2" width="16.6640625" style="169" customWidth="1"/>
    <col min="3" max="6" width="13.33203125" style="149" customWidth="1"/>
    <col min="7" max="7" width="14.44140625" style="85" customWidth="1"/>
    <col min="8" max="8" width="13.33203125" style="149" customWidth="1"/>
    <col min="9" max="10" width="12.21875" style="149" customWidth="1"/>
    <col min="11" max="31" width="12.6640625" style="149" customWidth="1"/>
    <col min="32" max="16384" width="12.6640625" style="150"/>
  </cols>
  <sheetData>
    <row r="1" spans="1:256" s="148" customFormat="1" ht="16.2" thickBot="1">
      <c r="A1" s="121" t="s">
        <v>143</v>
      </c>
      <c r="B1" s="121"/>
      <c r="C1" s="121"/>
      <c r="D1" s="121"/>
      <c r="E1" s="121"/>
      <c r="F1" s="121"/>
      <c r="G1" s="121"/>
      <c r="H1" s="121"/>
      <c r="I1" s="48" t="s">
        <v>6</v>
      </c>
      <c r="J1" s="48"/>
      <c r="K1" s="147"/>
      <c r="L1" s="147"/>
      <c r="M1" s="147"/>
      <c r="N1" s="147"/>
      <c r="O1" s="147"/>
      <c r="P1" s="147"/>
      <c r="Q1" s="147"/>
      <c r="R1" s="147"/>
      <c r="S1" s="147"/>
      <c r="T1" s="147"/>
      <c r="U1" s="147"/>
      <c r="V1" s="147"/>
      <c r="W1" s="147"/>
      <c r="X1" s="147"/>
      <c r="Y1" s="147"/>
      <c r="Z1" s="147"/>
      <c r="AA1" s="147"/>
      <c r="AB1" s="147"/>
      <c r="AC1" s="147"/>
      <c r="AD1" s="147"/>
      <c r="AE1" s="147"/>
    </row>
    <row r="2" spans="1:256" ht="21" customHeight="1" thickTop="1">
      <c r="A2" s="113"/>
      <c r="B2" s="114"/>
      <c r="C2" s="98" t="s">
        <v>0</v>
      </c>
      <c r="D2" s="99"/>
      <c r="E2" s="99"/>
      <c r="F2" s="105" t="s">
        <v>43</v>
      </c>
      <c r="G2" s="106"/>
      <c r="H2" s="100" t="s">
        <v>105</v>
      </c>
      <c r="I2" s="101"/>
      <c r="J2" s="101"/>
      <c r="K2" s="236"/>
    </row>
    <row r="3" spans="1:256" ht="42" customHeight="1">
      <c r="A3" s="92" t="s">
        <v>79</v>
      </c>
      <c r="B3" s="93" t="s">
        <v>192</v>
      </c>
      <c r="C3" s="94" t="s">
        <v>5</v>
      </c>
      <c r="D3" s="95" t="s">
        <v>125</v>
      </c>
      <c r="E3" s="94" t="s">
        <v>107</v>
      </c>
      <c r="F3" s="94" t="s">
        <v>126</v>
      </c>
      <c r="G3" s="95" t="s">
        <v>52</v>
      </c>
      <c r="H3" s="95" t="s">
        <v>2</v>
      </c>
      <c r="I3" s="103" t="s">
        <v>39</v>
      </c>
      <c r="J3" s="104"/>
      <c r="K3" s="236"/>
    </row>
    <row r="4" spans="1:256" ht="18" customHeight="1">
      <c r="A4" s="86"/>
      <c r="B4" s="87"/>
      <c r="C4" s="88"/>
      <c r="D4" s="88"/>
      <c r="E4" s="88"/>
      <c r="F4" s="88"/>
      <c r="G4" s="89"/>
      <c r="H4" s="88"/>
      <c r="I4" s="95" t="s">
        <v>4</v>
      </c>
      <c r="J4" s="102" t="s">
        <v>108</v>
      </c>
      <c r="K4" s="236"/>
    </row>
    <row r="5" spans="1:256" ht="15" customHeight="1">
      <c r="A5" s="91"/>
      <c r="B5" s="87"/>
      <c r="C5" s="88"/>
      <c r="D5" s="88"/>
      <c r="E5" s="88"/>
      <c r="F5" s="88"/>
      <c r="G5" s="89"/>
      <c r="H5" s="90"/>
      <c r="I5" s="90"/>
      <c r="J5" s="97" t="s">
        <v>9</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11">
        <v>1970</v>
      </c>
      <c r="B7" s="151">
        <v>205.05199999999999</v>
      </c>
      <c r="C7" s="13">
        <v>1328.2</v>
      </c>
      <c r="D7" s="13">
        <v>148.80000000000001</v>
      </c>
      <c r="E7" s="13">
        <f t="shared" ref="E7:E37" si="0">C7+D7</f>
        <v>1477</v>
      </c>
      <c r="F7" s="157">
        <v>39.253999999999998</v>
      </c>
      <c r="G7" s="64" t="s">
        <v>32</v>
      </c>
      <c r="H7" s="13">
        <f t="shared" ref="H7:H14" si="1">E7-SUM(F7)</f>
        <v>1437.7460000000001</v>
      </c>
      <c r="I7" s="152">
        <f>IF(H7=0,0,IF(B7=0,0,(H7/B7)))</f>
        <v>7.0116165655541041</v>
      </c>
      <c r="J7" s="152">
        <f>IF(H7=0,0,IF(B7=0,0,((H7*0.92)/B7)))</f>
        <v>6.4506872403097768</v>
      </c>
      <c r="K7" s="9"/>
      <c r="L7" s="9"/>
      <c r="M7" s="9"/>
      <c r="N7" s="9"/>
      <c r="O7" s="9"/>
      <c r="P7" s="9"/>
      <c r="Q7" s="9"/>
      <c r="R7" s="9"/>
      <c r="S7" s="9"/>
      <c r="T7" s="9"/>
      <c r="U7" s="9"/>
      <c r="V7" s="9"/>
      <c r="W7" s="9"/>
      <c r="X7" s="9"/>
      <c r="Y7" s="9"/>
      <c r="Z7" s="9"/>
      <c r="AA7" s="9"/>
      <c r="AB7" s="9"/>
      <c r="AC7" s="9"/>
      <c r="AD7" s="9"/>
      <c r="AE7" s="9"/>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c r="A8" s="153">
        <v>1971</v>
      </c>
      <c r="B8" s="154">
        <v>207.661</v>
      </c>
      <c r="C8" s="16">
        <v>1238.2</v>
      </c>
      <c r="D8" s="16">
        <v>180.8</v>
      </c>
      <c r="E8" s="16">
        <f t="shared" si="0"/>
        <v>1419</v>
      </c>
      <c r="F8" s="123">
        <v>39.475000000000001</v>
      </c>
      <c r="G8" s="65" t="s">
        <v>32</v>
      </c>
      <c r="H8" s="16">
        <f t="shared" si="1"/>
        <v>1379.5250000000001</v>
      </c>
      <c r="I8" s="155">
        <f t="shared" ref="I8:I42" si="2">IF(H8=0,0,IF(B8=0,0,(H8/B8)))</f>
        <v>6.6431588020860923</v>
      </c>
      <c r="J8" s="155">
        <f t="shared" ref="J8:J42" si="3">IF(H8=0,0,IF(B8=0,0,((H8*0.92)/B8)))</f>
        <v>6.1117060979192059</v>
      </c>
    </row>
    <row r="9" spans="1:256">
      <c r="A9" s="153">
        <v>1972</v>
      </c>
      <c r="B9" s="154">
        <v>209.89599999999999</v>
      </c>
      <c r="C9" s="16">
        <v>1304.5</v>
      </c>
      <c r="D9" s="16">
        <v>155.19999999999999</v>
      </c>
      <c r="E9" s="16">
        <f t="shared" si="0"/>
        <v>1459.7</v>
      </c>
      <c r="F9" s="123">
        <v>38.323</v>
      </c>
      <c r="G9" s="65" t="s">
        <v>32</v>
      </c>
      <c r="H9" s="16">
        <f t="shared" si="1"/>
        <v>1421.377</v>
      </c>
      <c r="I9" s="155">
        <f t="shared" si="2"/>
        <v>6.7718155658040171</v>
      </c>
      <c r="J9" s="155">
        <f t="shared" si="3"/>
        <v>6.2300703205396966</v>
      </c>
    </row>
    <row r="10" spans="1:256">
      <c r="A10" s="153">
        <v>1973</v>
      </c>
      <c r="B10" s="154">
        <v>211.90899999999999</v>
      </c>
      <c r="C10" s="16">
        <v>1130.2</v>
      </c>
      <c r="D10" s="16">
        <v>157.5</v>
      </c>
      <c r="E10" s="16">
        <f t="shared" si="0"/>
        <v>1287.7</v>
      </c>
      <c r="F10" s="123">
        <v>41.828000000000003</v>
      </c>
      <c r="G10" s="65" t="s">
        <v>32</v>
      </c>
      <c r="H10" s="16">
        <f t="shared" si="1"/>
        <v>1245.8720000000001</v>
      </c>
      <c r="I10" s="155">
        <f t="shared" si="2"/>
        <v>5.8792783694887909</v>
      </c>
      <c r="J10" s="155">
        <f t="shared" si="3"/>
        <v>5.4089360999296874</v>
      </c>
    </row>
    <row r="11" spans="1:256">
      <c r="A11" s="153">
        <v>1974</v>
      </c>
      <c r="B11" s="154">
        <v>213.85400000000001</v>
      </c>
      <c r="C11" s="16">
        <v>972</v>
      </c>
      <c r="D11" s="16">
        <v>168.2</v>
      </c>
      <c r="E11" s="16">
        <f t="shared" si="0"/>
        <v>1140.2</v>
      </c>
      <c r="F11" s="123">
        <v>41.091999999999999</v>
      </c>
      <c r="G11" s="65" t="s">
        <v>32</v>
      </c>
      <c r="H11" s="16">
        <f t="shared" si="1"/>
        <v>1099.1079999999999</v>
      </c>
      <c r="I11" s="155">
        <f t="shared" si="2"/>
        <v>5.1395250965612052</v>
      </c>
      <c r="J11" s="155">
        <f t="shared" si="3"/>
        <v>4.7283630888363088</v>
      </c>
    </row>
    <row r="12" spans="1:256">
      <c r="A12" s="14">
        <v>1975</v>
      </c>
      <c r="B12" s="154">
        <v>215.97300000000001</v>
      </c>
      <c r="C12" s="16">
        <v>985.8</v>
      </c>
      <c r="D12" s="16">
        <v>138.9</v>
      </c>
      <c r="E12" s="16">
        <f t="shared" si="0"/>
        <v>1124.7</v>
      </c>
      <c r="F12" s="123">
        <v>33.472999999999999</v>
      </c>
      <c r="G12" s="65" t="s">
        <v>32</v>
      </c>
      <c r="H12" s="16">
        <f t="shared" si="1"/>
        <v>1091.2270000000001</v>
      </c>
      <c r="I12" s="155">
        <f t="shared" si="2"/>
        <v>5.0526084279053398</v>
      </c>
      <c r="J12" s="155">
        <f t="shared" si="3"/>
        <v>4.6483997536729129</v>
      </c>
      <c r="K12" s="9"/>
      <c r="L12" s="9"/>
      <c r="M12" s="9"/>
      <c r="N12" s="9"/>
      <c r="O12" s="9"/>
      <c r="P12" s="9"/>
      <c r="Q12" s="9"/>
      <c r="R12" s="9"/>
      <c r="S12" s="9"/>
      <c r="T12" s="9"/>
      <c r="U12" s="9"/>
      <c r="V12" s="9"/>
      <c r="W12" s="9"/>
      <c r="X12" s="9"/>
      <c r="Y12" s="9"/>
      <c r="Z12" s="9"/>
      <c r="AA12" s="9"/>
      <c r="AB12" s="9"/>
      <c r="AC12" s="9"/>
      <c r="AD12" s="9"/>
      <c r="AE12" s="9"/>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156">
        <v>1976</v>
      </c>
      <c r="B13" s="151">
        <v>218.035</v>
      </c>
      <c r="C13" s="13">
        <v>1014</v>
      </c>
      <c r="D13" s="13">
        <v>141</v>
      </c>
      <c r="E13" s="13">
        <f t="shared" si="0"/>
        <v>1155</v>
      </c>
      <c r="F13" s="157">
        <v>54.491999999999997</v>
      </c>
      <c r="G13" s="64" t="s">
        <v>32</v>
      </c>
      <c r="H13" s="13">
        <f t="shared" si="1"/>
        <v>1100.508</v>
      </c>
      <c r="I13" s="152">
        <f t="shared" si="2"/>
        <v>5.0473914738459422</v>
      </c>
      <c r="J13" s="152">
        <f t="shared" si="3"/>
        <v>4.6436001559382669</v>
      </c>
    </row>
    <row r="14" spans="1:256">
      <c r="A14" s="156">
        <v>1977</v>
      </c>
      <c r="B14" s="151">
        <v>220.23899999999998</v>
      </c>
      <c r="C14" s="13">
        <v>1089.9000000000001</v>
      </c>
      <c r="D14" s="13">
        <v>182.8</v>
      </c>
      <c r="E14" s="13">
        <f t="shared" si="0"/>
        <v>1272.7</v>
      </c>
      <c r="F14" s="157">
        <v>57.646999999999998</v>
      </c>
      <c r="G14" s="64" t="s">
        <v>32</v>
      </c>
      <c r="H14" s="13">
        <f t="shared" si="1"/>
        <v>1215.0530000000001</v>
      </c>
      <c r="I14" s="152">
        <f t="shared" si="2"/>
        <v>5.5169747410767407</v>
      </c>
      <c r="J14" s="152">
        <f t="shared" si="3"/>
        <v>5.0756167617906014</v>
      </c>
    </row>
    <row r="15" spans="1:256">
      <c r="A15" s="156">
        <v>1978</v>
      </c>
      <c r="B15" s="151">
        <v>222.58500000000001</v>
      </c>
      <c r="C15" s="13">
        <v>1331.8</v>
      </c>
      <c r="D15" s="13">
        <v>195.5</v>
      </c>
      <c r="E15" s="13">
        <f t="shared" si="0"/>
        <v>1527.3</v>
      </c>
      <c r="F15" s="13">
        <v>62.021999999999998</v>
      </c>
      <c r="G15" s="64" t="s">
        <v>32</v>
      </c>
      <c r="H15" s="13">
        <f t="shared" ref="H15:H37" si="4">E15-F15</f>
        <v>1465.278</v>
      </c>
      <c r="I15" s="152">
        <f t="shared" si="2"/>
        <v>6.583004245569108</v>
      </c>
      <c r="J15" s="152">
        <f t="shared" si="3"/>
        <v>6.056363905923579</v>
      </c>
    </row>
    <row r="16" spans="1:256">
      <c r="A16" s="156">
        <v>1979</v>
      </c>
      <c r="B16" s="151">
        <v>225.05500000000001</v>
      </c>
      <c r="C16" s="13">
        <v>1242.0999999999999</v>
      </c>
      <c r="D16" s="13">
        <v>194.6345</v>
      </c>
      <c r="E16" s="13">
        <f t="shared" si="0"/>
        <v>1436.7345</v>
      </c>
      <c r="F16" s="13">
        <v>59.613999999999997</v>
      </c>
      <c r="G16" s="64" t="s">
        <v>32</v>
      </c>
      <c r="H16" s="13">
        <f t="shared" si="4"/>
        <v>1377.1205</v>
      </c>
      <c r="I16" s="152">
        <f t="shared" si="2"/>
        <v>6.1190397902734883</v>
      </c>
      <c r="J16" s="152">
        <f t="shared" si="3"/>
        <v>5.6295166070516105</v>
      </c>
    </row>
    <row r="17" spans="1:256">
      <c r="A17" s="11">
        <v>1980</v>
      </c>
      <c r="B17" s="151">
        <v>227.726</v>
      </c>
      <c r="C17" s="13">
        <v>1224.2</v>
      </c>
      <c r="D17" s="13">
        <v>169.91720000000001</v>
      </c>
      <c r="E17" s="13">
        <f t="shared" si="0"/>
        <v>1394.1172000000001</v>
      </c>
      <c r="F17" s="13">
        <v>62.725000000000001</v>
      </c>
      <c r="G17" s="64" t="s">
        <v>32</v>
      </c>
      <c r="H17" s="13">
        <f t="shared" si="4"/>
        <v>1331.3922000000002</v>
      </c>
      <c r="I17" s="152">
        <f t="shared" si="2"/>
        <v>5.8464654892282839</v>
      </c>
      <c r="J17" s="152">
        <f t="shared" si="3"/>
        <v>5.3787482500900214</v>
      </c>
      <c r="K17" s="9"/>
      <c r="L17" s="9"/>
      <c r="M17" s="9"/>
      <c r="N17" s="9"/>
      <c r="O17" s="9"/>
      <c r="P17" s="9"/>
      <c r="Q17" s="9"/>
      <c r="R17" s="9"/>
      <c r="S17" s="9"/>
      <c r="T17" s="9"/>
      <c r="U17" s="9"/>
      <c r="V17" s="9"/>
      <c r="W17" s="9"/>
      <c r="X17" s="9"/>
      <c r="Y17" s="9"/>
      <c r="Z17" s="9"/>
      <c r="AA17" s="9"/>
      <c r="AB17" s="9"/>
      <c r="AC17" s="9"/>
      <c r="AD17" s="9"/>
      <c r="AE17" s="9"/>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153">
        <v>1981</v>
      </c>
      <c r="B18" s="154">
        <v>229.96600000000001</v>
      </c>
      <c r="C18" s="16">
        <v>1334.6</v>
      </c>
      <c r="D18" s="16">
        <v>138.04390000000001</v>
      </c>
      <c r="E18" s="16">
        <f t="shared" si="0"/>
        <v>1472.6439</v>
      </c>
      <c r="F18" s="16">
        <v>65.465000000000003</v>
      </c>
      <c r="G18" s="65" t="s">
        <v>32</v>
      </c>
      <c r="H18" s="16">
        <f t="shared" si="4"/>
        <v>1407.1789000000001</v>
      </c>
      <c r="I18" s="155">
        <f t="shared" si="2"/>
        <v>6.1190736891540487</v>
      </c>
      <c r="J18" s="155">
        <f t="shared" si="3"/>
        <v>5.6295477940217253</v>
      </c>
    </row>
    <row r="19" spans="1:256">
      <c r="A19" s="153">
        <v>1982</v>
      </c>
      <c r="B19" s="154">
        <v>232.18799999999999</v>
      </c>
      <c r="C19" s="16">
        <v>1682.4</v>
      </c>
      <c r="D19" s="16">
        <v>182.483</v>
      </c>
      <c r="E19" s="16">
        <f t="shared" si="0"/>
        <v>1864.883</v>
      </c>
      <c r="F19" s="16">
        <v>83.679000000000002</v>
      </c>
      <c r="G19" s="65" t="s">
        <v>32</v>
      </c>
      <c r="H19" s="16">
        <f t="shared" si="4"/>
        <v>1781.204</v>
      </c>
      <c r="I19" s="155">
        <f t="shared" si="2"/>
        <v>7.6713869795165985</v>
      </c>
      <c r="J19" s="155">
        <f t="shared" si="3"/>
        <v>7.0576760211552712</v>
      </c>
    </row>
    <row r="20" spans="1:256">
      <c r="A20" s="153">
        <v>1983</v>
      </c>
      <c r="B20" s="154">
        <v>234.30699999999999</v>
      </c>
      <c r="C20" s="16">
        <v>1453.7</v>
      </c>
      <c r="D20" s="16">
        <v>166.089</v>
      </c>
      <c r="E20" s="16">
        <f t="shared" si="0"/>
        <v>1619.789</v>
      </c>
      <c r="F20" s="16">
        <v>87.757999999999996</v>
      </c>
      <c r="G20" s="65" t="s">
        <v>32</v>
      </c>
      <c r="H20" s="16">
        <f t="shared" si="4"/>
        <v>1532.0309999999999</v>
      </c>
      <c r="I20" s="155">
        <f t="shared" si="2"/>
        <v>6.538562654978298</v>
      </c>
      <c r="J20" s="155">
        <f t="shared" si="3"/>
        <v>6.0154776425800351</v>
      </c>
    </row>
    <row r="21" spans="1:256">
      <c r="A21" s="153">
        <v>1984</v>
      </c>
      <c r="B21" s="154">
        <v>236.34800000000001</v>
      </c>
      <c r="C21" s="16">
        <v>1651.6</v>
      </c>
      <c r="D21" s="16">
        <v>246.67099999999999</v>
      </c>
      <c r="E21" s="16">
        <f t="shared" si="0"/>
        <v>1898.271</v>
      </c>
      <c r="F21" s="16">
        <v>86.52</v>
      </c>
      <c r="G21" s="65" t="s">
        <v>32</v>
      </c>
      <c r="H21" s="16">
        <f t="shared" si="4"/>
        <v>1811.751</v>
      </c>
      <c r="I21" s="155">
        <f t="shared" si="2"/>
        <v>7.6656074940342203</v>
      </c>
      <c r="J21" s="155">
        <f t="shared" si="3"/>
        <v>7.0523588945114835</v>
      </c>
    </row>
    <row r="22" spans="1:256">
      <c r="A22" s="14">
        <v>1985</v>
      </c>
      <c r="B22" s="154">
        <v>238.46600000000001</v>
      </c>
      <c r="C22" s="16">
        <v>1874.3</v>
      </c>
      <c r="D22" s="16">
        <v>246.042</v>
      </c>
      <c r="E22" s="16">
        <f t="shared" si="0"/>
        <v>2120.3420000000001</v>
      </c>
      <c r="F22" s="16">
        <v>100.35</v>
      </c>
      <c r="G22" s="65" t="s">
        <v>32</v>
      </c>
      <c r="H22" s="16">
        <f t="shared" si="4"/>
        <v>2019.9920000000002</v>
      </c>
      <c r="I22" s="155">
        <f t="shared" si="2"/>
        <v>8.4707757080673982</v>
      </c>
      <c r="J22" s="155">
        <f t="shared" si="3"/>
        <v>7.7931136514220061</v>
      </c>
      <c r="K22" s="9"/>
      <c r="L22" s="9"/>
      <c r="M22" s="9"/>
      <c r="N22" s="9"/>
      <c r="O22" s="9"/>
      <c r="P22" s="9"/>
      <c r="Q22" s="9"/>
      <c r="R22" s="9"/>
      <c r="S22" s="9"/>
      <c r="T22" s="9"/>
      <c r="U22" s="9"/>
      <c r="V22" s="9"/>
      <c r="W22" s="9"/>
      <c r="X22" s="9"/>
      <c r="Y22" s="9"/>
      <c r="Z22" s="9"/>
      <c r="AA22" s="9"/>
      <c r="AB22" s="9"/>
      <c r="AC22" s="9"/>
      <c r="AD22" s="9"/>
      <c r="AE22" s="9"/>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156">
        <v>1986</v>
      </c>
      <c r="B23" s="151">
        <v>240.65100000000001</v>
      </c>
      <c r="C23" s="13">
        <v>2056.1999999999998</v>
      </c>
      <c r="D23" s="13">
        <v>319.851</v>
      </c>
      <c r="E23" s="13">
        <f t="shared" si="0"/>
        <v>2376.0509999999999</v>
      </c>
      <c r="F23" s="13">
        <v>105.79300000000001</v>
      </c>
      <c r="G23" s="64" t="s">
        <v>32</v>
      </c>
      <c r="H23" s="13">
        <f t="shared" si="4"/>
        <v>2270.2579999999998</v>
      </c>
      <c r="I23" s="152">
        <f t="shared" si="2"/>
        <v>9.4338190990272199</v>
      </c>
      <c r="J23" s="152">
        <f t="shared" si="3"/>
        <v>8.6791135711050433</v>
      </c>
    </row>
    <row r="24" spans="1:256">
      <c r="A24" s="156">
        <v>1987</v>
      </c>
      <c r="B24" s="151">
        <v>242.804</v>
      </c>
      <c r="C24" s="13">
        <v>2027.3</v>
      </c>
      <c r="D24" s="13">
        <v>300.75599999999997</v>
      </c>
      <c r="E24" s="13">
        <f t="shared" si="0"/>
        <v>2328.056</v>
      </c>
      <c r="F24" s="13">
        <v>107.06100000000001</v>
      </c>
      <c r="G24" s="64" t="s">
        <v>32</v>
      </c>
      <c r="H24" s="13">
        <f t="shared" si="4"/>
        <v>2220.9949999999999</v>
      </c>
      <c r="I24" s="152">
        <f t="shared" si="2"/>
        <v>9.1472751684486244</v>
      </c>
      <c r="J24" s="152">
        <f t="shared" si="3"/>
        <v>8.4154931549727348</v>
      </c>
    </row>
    <row r="25" spans="1:256">
      <c r="A25" s="156">
        <v>1988</v>
      </c>
      <c r="B25" s="151">
        <v>245.02099999999999</v>
      </c>
      <c r="C25" s="13">
        <v>1691.6</v>
      </c>
      <c r="D25" s="13">
        <v>327.03800000000001</v>
      </c>
      <c r="E25" s="13">
        <f t="shared" si="0"/>
        <v>2018.6379999999999</v>
      </c>
      <c r="F25" s="13">
        <v>93.224000000000004</v>
      </c>
      <c r="G25" s="64" t="s">
        <v>32</v>
      </c>
      <c r="H25" s="13">
        <f t="shared" si="4"/>
        <v>1925.414</v>
      </c>
      <c r="I25" s="152">
        <f t="shared" si="2"/>
        <v>7.858159096567233</v>
      </c>
      <c r="J25" s="152">
        <f t="shared" si="3"/>
        <v>7.2295063688418555</v>
      </c>
    </row>
    <row r="26" spans="1:256">
      <c r="A26" s="156">
        <v>1989</v>
      </c>
      <c r="B26" s="151">
        <v>247.34200000000001</v>
      </c>
      <c r="C26" s="13">
        <v>2171.4</v>
      </c>
      <c r="D26" s="13">
        <v>476.15556699999996</v>
      </c>
      <c r="E26" s="13">
        <f t="shared" si="0"/>
        <v>2647.5555669999999</v>
      </c>
      <c r="F26" s="13">
        <v>84.088999999999999</v>
      </c>
      <c r="G26" s="64" t="s">
        <v>32</v>
      </c>
      <c r="H26" s="13">
        <f t="shared" si="4"/>
        <v>2563.4665669999999</v>
      </c>
      <c r="I26" s="152">
        <f t="shared" si="2"/>
        <v>10.36405692118605</v>
      </c>
      <c r="J26" s="152">
        <f t="shared" si="3"/>
        <v>9.5349323674911659</v>
      </c>
    </row>
    <row r="27" spans="1:256">
      <c r="A27" s="11">
        <v>1990</v>
      </c>
      <c r="B27" s="151">
        <v>250.13200000000001</v>
      </c>
      <c r="C27" s="13">
        <v>1856.7</v>
      </c>
      <c r="D27" s="13">
        <v>530.255</v>
      </c>
      <c r="E27" s="13">
        <f t="shared" si="0"/>
        <v>2386.9549999999999</v>
      </c>
      <c r="F27" s="13">
        <v>78.831000000000003</v>
      </c>
      <c r="G27" s="64" t="s">
        <v>32</v>
      </c>
      <c r="H27" s="13">
        <f t="shared" si="4"/>
        <v>2308.1239999999998</v>
      </c>
      <c r="I27" s="152">
        <f t="shared" si="2"/>
        <v>9.2276238146258773</v>
      </c>
      <c r="J27" s="152">
        <f t="shared" si="3"/>
        <v>8.4894139094558074</v>
      </c>
      <c r="K27" s="9"/>
      <c r="L27" s="9"/>
      <c r="M27" s="9"/>
      <c r="N27" s="9"/>
      <c r="O27" s="9"/>
      <c r="P27" s="9"/>
      <c r="Q27" s="9"/>
      <c r="R27" s="9"/>
      <c r="S27" s="9"/>
      <c r="T27" s="9"/>
      <c r="U27" s="9"/>
      <c r="V27" s="9"/>
      <c r="W27" s="9"/>
      <c r="X27" s="9"/>
      <c r="Y27" s="9"/>
      <c r="Z27" s="9"/>
      <c r="AA27" s="9"/>
      <c r="AB27" s="9"/>
      <c r="AC27" s="9"/>
      <c r="AD27" s="9"/>
      <c r="AE27" s="9"/>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c r="A28" s="153">
        <v>1991</v>
      </c>
      <c r="B28" s="154">
        <v>253.49299999999999</v>
      </c>
      <c r="C28" s="16">
        <v>1664</v>
      </c>
      <c r="D28" s="16">
        <v>602.48299999999995</v>
      </c>
      <c r="E28" s="16">
        <f t="shared" si="0"/>
        <v>2266.4830000000002</v>
      </c>
      <c r="F28" s="16">
        <v>75.697999999999993</v>
      </c>
      <c r="G28" s="65" t="s">
        <v>32</v>
      </c>
      <c r="H28" s="16">
        <f t="shared" si="4"/>
        <v>2190.7850000000003</v>
      </c>
      <c r="I28" s="155">
        <f t="shared" si="2"/>
        <v>8.6423885472182675</v>
      </c>
      <c r="J28" s="155">
        <f t="shared" si="3"/>
        <v>7.9509974634408067</v>
      </c>
    </row>
    <row r="29" spans="1:256">
      <c r="A29" s="153">
        <v>1992</v>
      </c>
      <c r="B29" s="154">
        <v>256.89400000000001</v>
      </c>
      <c r="C29" s="16">
        <v>1811.1</v>
      </c>
      <c r="D29" s="16">
        <v>481.86780599999997</v>
      </c>
      <c r="E29" s="16">
        <f t="shared" si="0"/>
        <v>2292.9678059999997</v>
      </c>
      <c r="F29" s="16">
        <v>115.899</v>
      </c>
      <c r="G29" s="65" t="s">
        <v>32</v>
      </c>
      <c r="H29" s="16">
        <f t="shared" si="4"/>
        <v>2177.0688059999998</v>
      </c>
      <c r="I29" s="155">
        <f t="shared" si="2"/>
        <v>8.4745802003939357</v>
      </c>
      <c r="J29" s="155">
        <f t="shared" si="3"/>
        <v>7.796613784362421</v>
      </c>
    </row>
    <row r="30" spans="1:256">
      <c r="A30" s="153">
        <v>1993</v>
      </c>
      <c r="B30" s="154">
        <v>260.255</v>
      </c>
      <c r="C30" s="16">
        <v>1898.7</v>
      </c>
      <c r="D30" s="16">
        <v>458.14000700000003</v>
      </c>
      <c r="E30" s="16">
        <f t="shared" si="0"/>
        <v>2356.8400070000002</v>
      </c>
      <c r="F30" s="16">
        <v>116.157</v>
      </c>
      <c r="G30" s="65" t="s">
        <v>32</v>
      </c>
      <c r="H30" s="16">
        <f t="shared" si="4"/>
        <v>2240.6830070000001</v>
      </c>
      <c r="I30" s="155">
        <f t="shared" si="2"/>
        <v>8.6095675664252376</v>
      </c>
      <c r="J30" s="155">
        <f t="shared" si="3"/>
        <v>7.9208021611112178</v>
      </c>
    </row>
    <row r="31" spans="1:256">
      <c r="A31" s="153">
        <v>1994</v>
      </c>
      <c r="B31" s="154">
        <v>263.43599999999998</v>
      </c>
      <c r="C31" s="16">
        <v>1795.7</v>
      </c>
      <c r="D31" s="16">
        <v>523.89946599999996</v>
      </c>
      <c r="E31" s="16">
        <f t="shared" si="0"/>
        <v>2319.5994660000001</v>
      </c>
      <c r="F31" s="16">
        <v>112.727</v>
      </c>
      <c r="G31" s="65" t="s">
        <v>32</v>
      </c>
      <c r="H31" s="16">
        <f t="shared" si="4"/>
        <v>2206.8724660000003</v>
      </c>
      <c r="I31" s="155">
        <f t="shared" si="2"/>
        <v>8.3772622800224745</v>
      </c>
      <c r="J31" s="155">
        <f t="shared" si="3"/>
        <v>7.7070812976206762</v>
      </c>
    </row>
    <row r="32" spans="1:256">
      <c r="A32" s="14">
        <v>1995</v>
      </c>
      <c r="B32" s="154">
        <v>266.55700000000002</v>
      </c>
      <c r="C32" s="16">
        <v>1896.2</v>
      </c>
      <c r="D32" s="16">
        <v>613.1</v>
      </c>
      <c r="E32" s="16">
        <f t="shared" si="0"/>
        <v>2509.3000000000002</v>
      </c>
      <c r="F32" s="16">
        <v>118.1</v>
      </c>
      <c r="G32" s="65" t="s">
        <v>32</v>
      </c>
      <c r="H32" s="16">
        <f t="shared" si="4"/>
        <v>2391.2000000000003</v>
      </c>
      <c r="I32" s="155">
        <f t="shared" si="2"/>
        <v>8.9706891959318273</v>
      </c>
      <c r="J32" s="155">
        <f t="shared" si="3"/>
        <v>8.2530340602572814</v>
      </c>
      <c r="K32" s="9"/>
      <c r="L32" s="9"/>
      <c r="M32" s="9"/>
      <c r="N32" s="9"/>
      <c r="O32" s="9"/>
      <c r="P32" s="9"/>
      <c r="Q32" s="9"/>
      <c r="R32" s="9"/>
      <c r="S32" s="9"/>
      <c r="T32" s="9"/>
      <c r="U32" s="9"/>
      <c r="V32" s="9"/>
      <c r="W32" s="9"/>
      <c r="X32" s="9"/>
      <c r="Y32" s="9"/>
      <c r="Z32" s="9"/>
      <c r="AA32" s="9"/>
      <c r="AB32" s="9"/>
      <c r="AC32" s="9"/>
      <c r="AD32" s="9"/>
      <c r="AE32" s="9"/>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10">
      <c r="A33" s="156">
        <v>1996</v>
      </c>
      <c r="B33" s="151">
        <v>269.66699999999997</v>
      </c>
      <c r="C33" s="13">
        <v>2157.1999999999998</v>
      </c>
      <c r="D33" s="13">
        <v>740.78499999999997</v>
      </c>
      <c r="E33" s="13">
        <f t="shared" si="0"/>
        <v>2897.9849999999997</v>
      </c>
      <c r="F33" s="13">
        <v>126.8</v>
      </c>
      <c r="G33" s="64" t="s">
        <v>32</v>
      </c>
      <c r="H33" s="13">
        <f t="shared" si="4"/>
        <v>2771.1849999999995</v>
      </c>
      <c r="I33" s="152">
        <f t="shared" si="2"/>
        <v>10.276322278958864</v>
      </c>
      <c r="J33" s="152">
        <f t="shared" si="3"/>
        <v>9.4542164966421556</v>
      </c>
    </row>
    <row r="34" spans="1:10">
      <c r="A34" s="156">
        <v>1997</v>
      </c>
      <c r="B34" s="151">
        <v>272.91199999999998</v>
      </c>
      <c r="C34" s="13">
        <v>2084</v>
      </c>
      <c r="D34" s="13">
        <v>921.63199999999995</v>
      </c>
      <c r="E34" s="13">
        <f t="shared" si="0"/>
        <v>3005.6320000000001</v>
      </c>
      <c r="F34" s="13">
        <v>134.4</v>
      </c>
      <c r="G34" s="64" t="s">
        <v>32</v>
      </c>
      <c r="H34" s="13">
        <f t="shared" si="4"/>
        <v>2871.232</v>
      </c>
      <c r="I34" s="152">
        <f t="shared" si="2"/>
        <v>10.5207246291845</v>
      </c>
      <c r="J34" s="152">
        <f t="shared" si="3"/>
        <v>9.6790666588497398</v>
      </c>
    </row>
    <row r="35" spans="1:10">
      <c r="A35" s="156">
        <v>1998</v>
      </c>
      <c r="B35" s="151">
        <v>276.11500000000001</v>
      </c>
      <c r="C35" s="13">
        <v>2144</v>
      </c>
      <c r="D35" s="13">
        <v>938.572</v>
      </c>
      <c r="E35" s="13">
        <f t="shared" si="0"/>
        <v>3082.5720000000001</v>
      </c>
      <c r="F35" s="13">
        <v>144</v>
      </c>
      <c r="G35" s="64" t="s">
        <v>32</v>
      </c>
      <c r="H35" s="13">
        <f t="shared" si="4"/>
        <v>2938.5720000000001</v>
      </c>
      <c r="I35" s="152">
        <f t="shared" si="2"/>
        <v>10.642565597667639</v>
      </c>
      <c r="J35" s="152">
        <f t="shared" si="3"/>
        <v>9.791160349854227</v>
      </c>
    </row>
    <row r="36" spans="1:10">
      <c r="A36" s="156">
        <v>1999</v>
      </c>
      <c r="B36" s="151">
        <v>279.29500000000002</v>
      </c>
      <c r="C36" s="13">
        <v>2223</v>
      </c>
      <c r="D36" s="13">
        <v>1108.068</v>
      </c>
      <c r="E36" s="13">
        <f t="shared" si="0"/>
        <v>3331.0680000000002</v>
      </c>
      <c r="F36" s="13">
        <v>153.869</v>
      </c>
      <c r="G36" s="64" t="s">
        <v>32</v>
      </c>
      <c r="H36" s="13">
        <f t="shared" si="4"/>
        <v>3177.1990000000001</v>
      </c>
      <c r="I36" s="152">
        <f t="shared" si="2"/>
        <v>11.375781879374854</v>
      </c>
      <c r="J36" s="152">
        <f t="shared" si="3"/>
        <v>10.465719329024868</v>
      </c>
    </row>
    <row r="37" spans="1:10">
      <c r="A37" s="156">
        <v>2000</v>
      </c>
      <c r="B37" s="151">
        <v>282.38499999999999</v>
      </c>
      <c r="C37" s="13">
        <v>2177.4</v>
      </c>
      <c r="D37" s="13">
        <v>1119.1574547099999</v>
      </c>
      <c r="E37" s="13">
        <f t="shared" si="0"/>
        <v>3296.55745471</v>
      </c>
      <c r="F37" s="13">
        <v>155.51719732000001</v>
      </c>
      <c r="G37" s="64" t="s">
        <v>32</v>
      </c>
      <c r="H37" s="13">
        <f t="shared" si="4"/>
        <v>3141.0402573900001</v>
      </c>
      <c r="I37" s="152">
        <f t="shared" si="2"/>
        <v>11.123254625387327</v>
      </c>
      <c r="J37" s="152">
        <f t="shared" si="3"/>
        <v>10.233394255356341</v>
      </c>
    </row>
    <row r="38" spans="1:10">
      <c r="A38" s="153">
        <v>2001</v>
      </c>
      <c r="B38" s="154">
        <v>285.30901899999998</v>
      </c>
      <c r="C38" s="16">
        <v>2261.3000000000002</v>
      </c>
      <c r="D38" s="16">
        <v>1070.1350482</v>
      </c>
      <c r="E38" s="16">
        <f t="shared" ref="E38:E43" si="5">C38+D38</f>
        <v>3331.4350482</v>
      </c>
      <c r="F38" s="16">
        <v>146.02733116000002</v>
      </c>
      <c r="G38" s="65" t="s">
        <v>32</v>
      </c>
      <c r="H38" s="16">
        <f t="shared" ref="H38:H43" si="6">E38-F38</f>
        <v>3185.4077170400001</v>
      </c>
      <c r="I38" s="155">
        <f t="shared" si="2"/>
        <v>11.164763484185547</v>
      </c>
      <c r="J38" s="155">
        <f t="shared" si="3"/>
        <v>10.271582405450703</v>
      </c>
    </row>
    <row r="39" spans="1:10">
      <c r="A39" s="153">
        <v>2002</v>
      </c>
      <c r="B39" s="154">
        <v>288.10481800000002</v>
      </c>
      <c r="C39" s="16">
        <v>2244.3000000000002</v>
      </c>
      <c r="D39" s="16">
        <v>1108.5853097300001</v>
      </c>
      <c r="E39" s="16">
        <f t="shared" si="5"/>
        <v>3352.8853097300002</v>
      </c>
      <c r="F39" s="16">
        <v>156.10488727999999</v>
      </c>
      <c r="G39" s="65" t="s">
        <v>32</v>
      </c>
      <c r="H39" s="16">
        <f t="shared" si="6"/>
        <v>3196.7804224500001</v>
      </c>
      <c r="I39" s="155">
        <f t="shared" si="2"/>
        <v>11.09589365648859</v>
      </c>
      <c r="J39" s="155">
        <f t="shared" si="3"/>
        <v>10.208222163969504</v>
      </c>
    </row>
    <row r="40" spans="1:10">
      <c r="A40" s="153">
        <v>2003</v>
      </c>
      <c r="B40" s="154">
        <v>290.81963400000001</v>
      </c>
      <c r="C40" s="16">
        <v>2206.9</v>
      </c>
      <c r="D40" s="16">
        <v>1079.2335171400002</v>
      </c>
      <c r="E40" s="16">
        <f t="shared" si="5"/>
        <v>3286.1335171400005</v>
      </c>
      <c r="F40" s="16">
        <v>147.28431069000001</v>
      </c>
      <c r="G40" s="65" t="s">
        <v>32</v>
      </c>
      <c r="H40" s="16">
        <f t="shared" si="6"/>
        <v>3138.8492064500006</v>
      </c>
      <c r="I40" s="155">
        <f t="shared" si="2"/>
        <v>10.793113117149444</v>
      </c>
      <c r="J40" s="155">
        <f t="shared" si="3"/>
        <v>9.9296640677774892</v>
      </c>
    </row>
    <row r="41" spans="1:10">
      <c r="A41" s="153">
        <v>2004</v>
      </c>
      <c r="B41" s="154">
        <v>293.46318500000001</v>
      </c>
      <c r="C41" s="16">
        <v>2129.8000000000002</v>
      </c>
      <c r="D41" s="16">
        <v>910.79523821000009</v>
      </c>
      <c r="E41" s="16">
        <f t="shared" si="5"/>
        <v>3040.5952382100004</v>
      </c>
      <c r="F41" s="16">
        <v>160.69959755000002</v>
      </c>
      <c r="G41" s="65" t="s">
        <v>32</v>
      </c>
      <c r="H41" s="16">
        <f t="shared" si="6"/>
        <v>2879.8956406600005</v>
      </c>
      <c r="I41" s="155">
        <f t="shared" si="2"/>
        <v>9.8134818534733768</v>
      </c>
      <c r="J41" s="155">
        <f t="shared" si="3"/>
        <v>9.028403305195507</v>
      </c>
    </row>
    <row r="42" spans="1:10">
      <c r="A42" s="153">
        <v>2005</v>
      </c>
      <c r="B42" s="154">
        <v>296.186216</v>
      </c>
      <c r="C42" s="16">
        <v>2046.5</v>
      </c>
      <c r="D42" s="16">
        <v>951.97565486000008</v>
      </c>
      <c r="E42" s="16">
        <f t="shared" si="5"/>
        <v>2998.4756548599998</v>
      </c>
      <c r="F42" s="16">
        <v>162.21500925000001</v>
      </c>
      <c r="G42" s="65" t="s">
        <v>32</v>
      </c>
      <c r="H42" s="16">
        <f t="shared" si="6"/>
        <v>2836.2606456099998</v>
      </c>
      <c r="I42" s="155">
        <f t="shared" si="2"/>
        <v>9.5759373407505226</v>
      </c>
      <c r="J42" s="155">
        <f t="shared" si="3"/>
        <v>8.8098623534904803</v>
      </c>
    </row>
    <row r="43" spans="1:10">
      <c r="A43" s="156">
        <v>2006</v>
      </c>
      <c r="B43" s="151">
        <v>298.99582500000002</v>
      </c>
      <c r="C43" s="13">
        <v>1949.8</v>
      </c>
      <c r="D43" s="13">
        <v>962.75879520000012</v>
      </c>
      <c r="E43" s="13">
        <f t="shared" si="5"/>
        <v>2912.5587952000001</v>
      </c>
      <c r="F43" s="13">
        <v>146.41856744</v>
      </c>
      <c r="G43" s="64" t="s">
        <v>32</v>
      </c>
      <c r="H43" s="13">
        <f t="shared" si="6"/>
        <v>2766.14022776</v>
      </c>
      <c r="I43" s="152">
        <f t="shared" ref="I43:I49" si="7">IF(H43=0,0,IF(B43=0,0,(H43/B43)))</f>
        <v>9.2514342892914971</v>
      </c>
      <c r="J43" s="152">
        <f t="shared" ref="J43:J49" si="8">IF(H43=0,0,IF(B43=0,0,((H43*0.92)/B43)))</f>
        <v>8.5113195461481777</v>
      </c>
    </row>
    <row r="44" spans="1:10">
      <c r="A44" s="156">
        <v>2007</v>
      </c>
      <c r="B44" s="151">
        <v>302.003917</v>
      </c>
      <c r="C44" s="13">
        <v>2042.6</v>
      </c>
      <c r="D44" s="13">
        <v>1008.24800716</v>
      </c>
      <c r="E44" s="13">
        <f t="shared" ref="E44:E58" si="9">C44+D44</f>
        <v>3050.8480071599997</v>
      </c>
      <c r="F44" s="13">
        <v>157.89284733000002</v>
      </c>
      <c r="G44" s="64" t="s">
        <v>32</v>
      </c>
      <c r="H44" s="13">
        <f t="shared" ref="H44:H49" si="10">E44-F44</f>
        <v>2892.9551598299995</v>
      </c>
      <c r="I44" s="152">
        <f t="shared" si="7"/>
        <v>9.5791974771969581</v>
      </c>
      <c r="J44" s="152">
        <f t="shared" si="8"/>
        <v>8.8128616790212018</v>
      </c>
    </row>
    <row r="45" spans="1:10">
      <c r="A45" s="156">
        <v>2008</v>
      </c>
      <c r="B45" s="151">
        <v>304.79776099999998</v>
      </c>
      <c r="C45" s="13">
        <v>1929.4</v>
      </c>
      <c r="D45" s="13">
        <v>930.96087769000007</v>
      </c>
      <c r="E45" s="13">
        <f t="shared" si="9"/>
        <v>2860.3608776900001</v>
      </c>
      <c r="F45" s="13">
        <v>157.65553294</v>
      </c>
      <c r="G45" s="64" t="s">
        <v>32</v>
      </c>
      <c r="H45" s="13">
        <f t="shared" si="10"/>
        <v>2702.7053447500002</v>
      </c>
      <c r="I45" s="152">
        <f t="shared" si="7"/>
        <v>8.8672086562670014</v>
      </c>
      <c r="J45" s="152">
        <f t="shared" si="8"/>
        <v>8.1578319637656396</v>
      </c>
    </row>
    <row r="46" spans="1:10">
      <c r="A46" s="156">
        <v>2009</v>
      </c>
      <c r="B46" s="151">
        <v>307.43940600000002</v>
      </c>
      <c r="C46" s="13">
        <v>1905.9</v>
      </c>
      <c r="D46" s="13">
        <v>1045.02686255</v>
      </c>
      <c r="E46" s="13">
        <f t="shared" si="9"/>
        <v>2950.9268625499999</v>
      </c>
      <c r="F46" s="13">
        <v>169.94302011000002</v>
      </c>
      <c r="G46" s="64" t="s">
        <v>32</v>
      </c>
      <c r="H46" s="13">
        <f t="shared" si="10"/>
        <v>2780.98384244</v>
      </c>
      <c r="I46" s="152">
        <f t="shared" si="7"/>
        <v>9.0456323690659222</v>
      </c>
      <c r="J46" s="152">
        <f t="shared" si="8"/>
        <v>8.3219817795406481</v>
      </c>
    </row>
    <row r="47" spans="1:10">
      <c r="A47" s="156">
        <v>2010</v>
      </c>
      <c r="B47" s="151">
        <v>309.74127900000002</v>
      </c>
      <c r="C47" s="13">
        <v>1880.8</v>
      </c>
      <c r="D47" s="13">
        <v>949.15745509999999</v>
      </c>
      <c r="E47" s="13">
        <f t="shared" si="9"/>
        <v>2829.9574551000001</v>
      </c>
      <c r="F47" s="13">
        <v>186.08085315</v>
      </c>
      <c r="G47" s="64" t="s">
        <v>32</v>
      </c>
      <c r="H47" s="13">
        <f t="shared" si="10"/>
        <v>2643.8766019499999</v>
      </c>
      <c r="I47" s="152">
        <f t="shared" si="7"/>
        <v>8.535758005796831</v>
      </c>
      <c r="J47" s="152">
        <f t="shared" si="8"/>
        <v>7.8528973653330842</v>
      </c>
    </row>
    <row r="48" spans="1:10">
      <c r="A48" s="158">
        <v>2011</v>
      </c>
      <c r="B48" s="159">
        <v>311.97391399999998</v>
      </c>
      <c r="C48" s="19">
        <v>1869.2</v>
      </c>
      <c r="D48" s="19">
        <v>1033.1082020199999</v>
      </c>
      <c r="E48" s="19">
        <f t="shared" si="9"/>
        <v>2902.30820202</v>
      </c>
      <c r="F48" s="19">
        <v>202.44361055000002</v>
      </c>
      <c r="G48" s="71" t="s">
        <v>32</v>
      </c>
      <c r="H48" s="19">
        <f t="shared" si="10"/>
        <v>2699.8645914700001</v>
      </c>
      <c r="I48" s="160">
        <f t="shared" si="7"/>
        <v>8.6541357155585779</v>
      </c>
      <c r="J48" s="160">
        <f t="shared" si="8"/>
        <v>7.9618048583138918</v>
      </c>
    </row>
    <row r="49" spans="1:10">
      <c r="A49" s="158">
        <v>2012</v>
      </c>
      <c r="B49" s="159">
        <v>314.16755799999999</v>
      </c>
      <c r="C49" s="19">
        <v>1670.6</v>
      </c>
      <c r="D49" s="19">
        <v>841.66465876999996</v>
      </c>
      <c r="E49" s="19">
        <f t="shared" si="9"/>
        <v>2512.2646587700001</v>
      </c>
      <c r="F49" s="19">
        <v>150.12273199000001</v>
      </c>
      <c r="G49" s="71" t="s">
        <v>32</v>
      </c>
      <c r="H49" s="19">
        <f t="shared" si="10"/>
        <v>2362.1419267800002</v>
      </c>
      <c r="I49" s="160">
        <f t="shared" si="7"/>
        <v>7.518732811934707</v>
      </c>
      <c r="J49" s="160">
        <f t="shared" si="8"/>
        <v>6.9172341869799316</v>
      </c>
    </row>
    <row r="50" spans="1:10">
      <c r="A50" s="158">
        <v>2013</v>
      </c>
      <c r="B50" s="159">
        <v>316.29476599999998</v>
      </c>
      <c r="C50" s="19">
        <v>1817.3</v>
      </c>
      <c r="D50" s="19">
        <v>948.87652012000001</v>
      </c>
      <c r="E50" s="19">
        <f t="shared" si="9"/>
        <v>2766.1765201200001</v>
      </c>
      <c r="F50" s="19">
        <v>146.56496150999999</v>
      </c>
      <c r="G50" s="71" t="s">
        <v>32</v>
      </c>
      <c r="H50" s="19">
        <f t="shared" ref="H50:H58" si="11">E50-F50</f>
        <v>2619.61155861</v>
      </c>
      <c r="I50" s="160">
        <f t="shared" ref="I50:I58" si="12">IF(H50=0,0,IF(B50=0,0,(H50/B50)))</f>
        <v>8.2821843425951602</v>
      </c>
      <c r="J50" s="160">
        <f t="shared" ref="J50:J58" si="13">IF(H50=0,0,IF(B50=0,0,((H50*0.92)/B50)))</f>
        <v>7.6196095951875478</v>
      </c>
    </row>
    <row r="51" spans="1:10">
      <c r="A51" s="158">
        <v>2014</v>
      </c>
      <c r="B51" s="159">
        <v>318.576955</v>
      </c>
      <c r="C51" s="19">
        <v>1361.2</v>
      </c>
      <c r="D51" s="19">
        <v>902.16964974999996</v>
      </c>
      <c r="E51" s="19">
        <f t="shared" si="9"/>
        <v>2263.36964975</v>
      </c>
      <c r="F51" s="19">
        <v>161.50283422000001</v>
      </c>
      <c r="G51" s="71" t="s">
        <v>32</v>
      </c>
      <c r="H51" s="19">
        <f t="shared" si="11"/>
        <v>2101.8668155300002</v>
      </c>
      <c r="I51" s="160">
        <f t="shared" si="12"/>
        <v>6.5976737568164658</v>
      </c>
      <c r="J51" s="160">
        <f t="shared" si="13"/>
        <v>6.0698598562711492</v>
      </c>
    </row>
    <row r="52" spans="1:10">
      <c r="A52" s="158">
        <v>2015</v>
      </c>
      <c r="B52" s="159">
        <v>320.87070299999999</v>
      </c>
      <c r="C52" s="19">
        <v>1355.2</v>
      </c>
      <c r="D52" s="19">
        <v>939.81154876999994</v>
      </c>
      <c r="E52" s="19">
        <f t="shared" si="9"/>
        <v>2295.01154877</v>
      </c>
      <c r="F52" s="19">
        <v>122.84228962</v>
      </c>
      <c r="G52" s="71" t="s">
        <v>32</v>
      </c>
      <c r="H52" s="19">
        <f t="shared" si="11"/>
        <v>2172.16925915</v>
      </c>
      <c r="I52" s="160">
        <f t="shared" si="12"/>
        <v>6.7696091878790199</v>
      </c>
      <c r="J52" s="160">
        <f t="shared" si="13"/>
        <v>6.2280404528486981</v>
      </c>
    </row>
    <row r="53" spans="1:10">
      <c r="A53" s="161">
        <v>2016</v>
      </c>
      <c r="B53" s="162">
        <v>323.16101099999997</v>
      </c>
      <c r="C53" s="25">
        <v>1512.53</v>
      </c>
      <c r="D53" s="25">
        <v>1041.4239198722601</v>
      </c>
      <c r="E53" s="25">
        <f t="shared" si="9"/>
        <v>2553.95391987226</v>
      </c>
      <c r="F53" s="25">
        <v>115.343472375522</v>
      </c>
      <c r="G53" s="76" t="s">
        <v>32</v>
      </c>
      <c r="H53" s="25">
        <f t="shared" si="11"/>
        <v>2438.6104474967378</v>
      </c>
      <c r="I53" s="163">
        <f t="shared" si="12"/>
        <v>7.5461159127786548</v>
      </c>
      <c r="J53" s="163">
        <f t="shared" si="13"/>
        <v>6.9424266397563636</v>
      </c>
    </row>
    <row r="54" spans="1:10">
      <c r="A54" s="164">
        <v>2017</v>
      </c>
      <c r="B54" s="165">
        <v>325.20603</v>
      </c>
      <c r="C54" s="22">
        <v>1539.2</v>
      </c>
      <c r="D54" s="22">
        <v>1026.2710371201799</v>
      </c>
      <c r="E54" s="22">
        <f t="shared" si="9"/>
        <v>2565.47103712018</v>
      </c>
      <c r="F54" s="22">
        <v>179.14107329054599</v>
      </c>
      <c r="G54" s="82" t="s">
        <v>32</v>
      </c>
      <c r="H54" s="22">
        <f t="shared" si="11"/>
        <v>2386.3299638296339</v>
      </c>
      <c r="I54" s="167">
        <f t="shared" si="12"/>
        <v>7.3379019565831358</v>
      </c>
      <c r="J54" s="167">
        <f t="shared" si="13"/>
        <v>6.7508698000564848</v>
      </c>
    </row>
    <row r="55" spans="1:10">
      <c r="A55" s="164">
        <v>2018</v>
      </c>
      <c r="B55" s="165">
        <v>326.92397599999998</v>
      </c>
      <c r="C55" s="22">
        <v>1460.28</v>
      </c>
      <c r="D55" s="166">
        <v>992.54879218986696</v>
      </c>
      <c r="E55" s="22">
        <f t="shared" si="9"/>
        <v>2452.8287921898668</v>
      </c>
      <c r="F55" s="166">
        <v>147.160378818813</v>
      </c>
      <c r="G55" s="82" t="s">
        <v>32</v>
      </c>
      <c r="H55" s="22">
        <f t="shared" si="11"/>
        <v>2305.6684133710537</v>
      </c>
      <c r="I55" s="167">
        <f t="shared" si="12"/>
        <v>7.052613398324306</v>
      </c>
      <c r="J55" s="167">
        <f t="shared" si="13"/>
        <v>6.4884043264583617</v>
      </c>
    </row>
    <row r="56" spans="1:10" ht="13.2" customHeight="1">
      <c r="A56" s="164">
        <v>2019</v>
      </c>
      <c r="B56" s="165">
        <v>328.475998</v>
      </c>
      <c r="C56" s="22">
        <v>1129.5</v>
      </c>
      <c r="D56" s="22">
        <v>873.357960124496</v>
      </c>
      <c r="E56" s="22">
        <f t="shared" si="9"/>
        <v>2002.857960124496</v>
      </c>
      <c r="F56" s="22">
        <v>130.69784220287599</v>
      </c>
      <c r="G56" s="82" t="s">
        <v>32</v>
      </c>
      <c r="H56" s="22">
        <f t="shared" si="11"/>
        <v>1872.16011792162</v>
      </c>
      <c r="I56" s="167">
        <f t="shared" si="12"/>
        <v>5.6995339973717654</v>
      </c>
      <c r="J56" s="167">
        <f t="shared" si="13"/>
        <v>5.2435712775820242</v>
      </c>
    </row>
    <row r="57" spans="1:10" ht="13.2" customHeight="1">
      <c r="A57" s="164">
        <v>2020</v>
      </c>
      <c r="B57" s="165">
        <v>330.11398000000003</v>
      </c>
      <c r="C57" s="22">
        <v>1121.81</v>
      </c>
      <c r="D57" s="166">
        <v>753.24369982775704</v>
      </c>
      <c r="E57" s="22">
        <f t="shared" si="9"/>
        <v>1875.0536998277571</v>
      </c>
      <c r="F57" s="166">
        <v>105.121616130679</v>
      </c>
      <c r="G57" s="82" t="s">
        <v>32</v>
      </c>
      <c r="H57" s="22">
        <f t="shared" si="11"/>
        <v>1769.932083697078</v>
      </c>
      <c r="I57" s="167">
        <f t="shared" si="12"/>
        <v>5.3615786998692929</v>
      </c>
      <c r="J57" s="167">
        <f t="shared" si="13"/>
        <v>4.9326524038797501</v>
      </c>
    </row>
    <row r="58" spans="1:10" ht="13.8" customHeight="1" thickBot="1">
      <c r="A58" s="242">
        <v>2021</v>
      </c>
      <c r="B58" s="243">
        <v>332.28139499999997</v>
      </c>
      <c r="C58" s="233">
        <v>1056.1500000000001</v>
      </c>
      <c r="D58" s="233">
        <v>762.03045918156101</v>
      </c>
      <c r="E58" s="233">
        <f t="shared" si="9"/>
        <v>1818.1804591815612</v>
      </c>
      <c r="F58" s="233">
        <v>102.834611170748</v>
      </c>
      <c r="G58" s="228" t="s">
        <v>32</v>
      </c>
      <c r="H58" s="233">
        <f t="shared" si="11"/>
        <v>1715.3458480108131</v>
      </c>
      <c r="I58" s="244">
        <f t="shared" si="12"/>
        <v>5.1623288990068588</v>
      </c>
      <c r="J58" s="244">
        <f t="shared" si="13"/>
        <v>4.7493425870863106</v>
      </c>
    </row>
    <row r="59" spans="1:10" ht="15" customHeight="1" thickTop="1">
      <c r="A59" s="149" t="s">
        <v>36</v>
      </c>
      <c r="B59" s="149"/>
      <c r="G59" s="149"/>
    </row>
    <row r="60" spans="1:10">
      <c r="A60" s="149"/>
      <c r="B60" s="149"/>
      <c r="G60" s="149"/>
    </row>
    <row r="61" spans="1:10" ht="15" customHeight="1">
      <c r="A61" s="149" t="s">
        <v>144</v>
      </c>
      <c r="B61" s="149"/>
      <c r="G61" s="149"/>
    </row>
    <row r="62" spans="1:10" ht="15" customHeight="1">
      <c r="A62" s="149" t="s">
        <v>122</v>
      </c>
      <c r="B62" s="149"/>
      <c r="G62" s="149"/>
    </row>
    <row r="63" spans="1:10" ht="15" customHeight="1">
      <c r="A63" s="149" t="s">
        <v>96</v>
      </c>
      <c r="B63" s="149"/>
      <c r="G63" s="149"/>
    </row>
    <row r="64" spans="1:10" ht="15" customHeight="1">
      <c r="A64" s="149" t="s">
        <v>193</v>
      </c>
      <c r="B64" s="149"/>
      <c r="G64" s="149"/>
    </row>
    <row r="65" spans="1:7" ht="15" customHeight="1">
      <c r="A65" s="149" t="s">
        <v>111</v>
      </c>
      <c r="B65" s="149"/>
      <c r="G65" s="149"/>
    </row>
    <row r="66" spans="1:7" ht="15" customHeight="1">
      <c r="A66" s="149" t="s">
        <v>142</v>
      </c>
      <c r="B66" s="149"/>
      <c r="G66" s="149"/>
    </row>
    <row r="67" spans="1:7" ht="13.2" customHeight="1">
      <c r="A67" s="149"/>
      <c r="B67" s="149"/>
      <c r="G67" s="149"/>
    </row>
    <row r="68" spans="1:7" ht="15" customHeight="1">
      <c r="A68" s="254" t="s">
        <v>203</v>
      </c>
      <c r="B68" s="149"/>
      <c r="G68" s="149"/>
    </row>
    <row r="69" spans="1:7">
      <c r="A69" s="149"/>
      <c r="B69" s="149"/>
      <c r="G69" s="149"/>
    </row>
    <row r="70" spans="1:7">
      <c r="A70" s="149"/>
      <c r="B70" s="149"/>
      <c r="G70" s="149"/>
    </row>
    <row r="71" spans="1:7">
      <c r="A71" s="149"/>
      <c r="B71" s="149"/>
      <c r="G71" s="149"/>
    </row>
    <row r="72" spans="1:7">
      <c r="A72" s="149"/>
      <c r="B72" s="149"/>
      <c r="G72" s="149"/>
    </row>
    <row r="73" spans="1:7">
      <c r="A73" s="149"/>
      <c r="B73" s="149"/>
      <c r="G73" s="149"/>
    </row>
    <row r="74" spans="1:7">
      <c r="A74" s="149"/>
      <c r="B74" s="149"/>
      <c r="G74" s="149"/>
    </row>
    <row r="75" spans="1:7">
      <c r="A75" s="149"/>
      <c r="B75" s="149"/>
      <c r="G75" s="149"/>
    </row>
    <row r="76" spans="1:7">
      <c r="A76" s="149"/>
      <c r="B76" s="149"/>
      <c r="G76" s="149"/>
    </row>
  </sheetData>
  <phoneticPr fontId="4" type="noConversion"/>
  <printOptions horizontalCentered="1" verticalCentered="1"/>
  <pageMargins left="0.5" right="1" top="0.69930555555555596" bottom="0.44930555599999999"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IV71"/>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145</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52"/>
      <c r="B2" s="240"/>
      <c r="C2" s="98" t="s">
        <v>0</v>
      </c>
      <c r="D2" s="99"/>
      <c r="E2" s="99"/>
      <c r="F2" s="105" t="s">
        <v>43</v>
      </c>
      <c r="G2" s="106"/>
      <c r="H2" s="100" t="s">
        <v>91</v>
      </c>
      <c r="I2" s="101"/>
      <c r="J2" s="101"/>
      <c r="K2" s="236"/>
    </row>
    <row r="3" spans="1:256" ht="42" customHeight="1">
      <c r="A3" s="256" t="s">
        <v>79</v>
      </c>
      <c r="B3" s="93" t="s">
        <v>218</v>
      </c>
      <c r="C3" s="94" t="s">
        <v>5</v>
      </c>
      <c r="D3" s="95" t="s">
        <v>1</v>
      </c>
      <c r="E3" s="94" t="s">
        <v>92</v>
      </c>
      <c r="F3" s="94" t="s">
        <v>3</v>
      </c>
      <c r="G3" s="95" t="s">
        <v>52</v>
      </c>
      <c r="H3" s="95" t="s">
        <v>2</v>
      </c>
      <c r="I3" s="103" t="s">
        <v>39</v>
      </c>
      <c r="J3" s="104"/>
      <c r="K3" s="236"/>
    </row>
    <row r="4" spans="1:256" ht="18" customHeight="1">
      <c r="A4" s="86"/>
      <c r="B4" s="87"/>
      <c r="C4" s="88"/>
      <c r="D4" s="88"/>
      <c r="E4" s="88"/>
      <c r="F4" s="88"/>
      <c r="G4" s="89"/>
      <c r="H4" s="88"/>
      <c r="I4" s="95" t="s">
        <v>4</v>
      </c>
      <c r="J4" s="102" t="s">
        <v>93</v>
      </c>
      <c r="K4" s="236"/>
    </row>
    <row r="5" spans="1:256" ht="15" customHeight="1">
      <c r="A5" s="91"/>
      <c r="B5" s="87"/>
      <c r="C5" s="88"/>
      <c r="D5" s="88"/>
      <c r="E5" s="88"/>
      <c r="F5" s="88"/>
      <c r="G5" s="89"/>
      <c r="H5" s="90"/>
      <c r="I5" s="90"/>
      <c r="J5" s="97" t="s">
        <v>49</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203.84899999999999</v>
      </c>
      <c r="C7" s="56">
        <v>780</v>
      </c>
      <c r="D7" s="57">
        <v>44.5</v>
      </c>
      <c r="E7" s="57">
        <f t="shared" ref="E7:E37" si="0">C7+D7</f>
        <v>824.5</v>
      </c>
      <c r="F7" s="57">
        <v>228.6</v>
      </c>
      <c r="G7" s="64" t="s">
        <v>32</v>
      </c>
      <c r="H7" s="57">
        <f>E7-F7</f>
        <v>595.9</v>
      </c>
      <c r="I7" s="57">
        <f t="shared" ref="I7:I37" si="1">IF(H7=0,0,IF(B7=0,0,H7/B7))</f>
        <v>2.9232422037880981</v>
      </c>
      <c r="J7" s="57">
        <f>IF(H7=0,0,IF(B7=0,0,(H7*0.91)/B7))</f>
        <v>2.6601504054471694</v>
      </c>
    </row>
    <row r="8" spans="1:256">
      <c r="A8" s="58">
        <v>1971</v>
      </c>
      <c r="B8" s="59">
        <v>206.46599999999998</v>
      </c>
      <c r="C8" s="60">
        <v>785.4</v>
      </c>
      <c r="D8" s="61">
        <v>25.4</v>
      </c>
      <c r="E8" s="61">
        <f t="shared" si="0"/>
        <v>810.8</v>
      </c>
      <c r="F8" s="61">
        <v>281.3</v>
      </c>
      <c r="G8" s="65" t="s">
        <v>32</v>
      </c>
      <c r="H8" s="61">
        <f>E8-F8</f>
        <v>529.5</v>
      </c>
      <c r="I8" s="61">
        <f t="shared" si="1"/>
        <v>2.5645869053500339</v>
      </c>
      <c r="J8" s="61">
        <f t="shared" ref="J8:J37" si="2">IF(H8=0,0,IF(B8=0,0,(H8*0.91)/B8))</f>
        <v>2.3337740838685308</v>
      </c>
    </row>
    <row r="9" spans="1:256">
      <c r="A9" s="58">
        <v>1972</v>
      </c>
      <c r="B9" s="59">
        <v>208.917</v>
      </c>
      <c r="C9" s="60">
        <v>717.2</v>
      </c>
      <c r="D9" s="61">
        <v>19.7</v>
      </c>
      <c r="E9" s="61">
        <f t="shared" si="0"/>
        <v>736.90000000000009</v>
      </c>
      <c r="F9" s="61">
        <v>206</v>
      </c>
      <c r="G9" s="65" t="s">
        <v>32</v>
      </c>
      <c r="H9" s="61">
        <f>E9-F9</f>
        <v>530.90000000000009</v>
      </c>
      <c r="I9" s="61">
        <f t="shared" si="1"/>
        <v>2.5412005724761513</v>
      </c>
      <c r="J9" s="61">
        <f t="shared" si="2"/>
        <v>2.3124925209532976</v>
      </c>
    </row>
    <row r="10" spans="1:256">
      <c r="A10" s="58">
        <v>1973</v>
      </c>
      <c r="B10" s="59">
        <v>210.98500000000001</v>
      </c>
      <c r="C10" s="60">
        <v>811.6</v>
      </c>
      <c r="D10" s="61">
        <v>30</v>
      </c>
      <c r="E10" s="61">
        <f t="shared" si="0"/>
        <v>841.6</v>
      </c>
      <c r="F10" s="61">
        <v>228.2</v>
      </c>
      <c r="G10" s="65" t="s">
        <v>32</v>
      </c>
      <c r="H10" s="61">
        <f>E10-F10</f>
        <v>613.40000000000009</v>
      </c>
      <c r="I10" s="61">
        <f t="shared" si="1"/>
        <v>2.9073156859492384</v>
      </c>
      <c r="J10" s="61">
        <f t="shared" si="2"/>
        <v>2.6456572742138067</v>
      </c>
    </row>
    <row r="11" spans="1:256">
      <c r="A11" s="58">
        <v>1974</v>
      </c>
      <c r="B11" s="59">
        <v>212.93199999999999</v>
      </c>
      <c r="C11" s="60">
        <v>869</v>
      </c>
      <c r="D11" s="61">
        <v>42.4</v>
      </c>
      <c r="E11" s="61">
        <f t="shared" si="0"/>
        <v>911.4</v>
      </c>
      <c r="F11" s="61">
        <v>232.1</v>
      </c>
      <c r="G11" s="61">
        <v>5.2</v>
      </c>
      <c r="H11" s="61">
        <f t="shared" ref="H11:H24" si="3">E11-F11-G11</f>
        <v>674.09999999999991</v>
      </c>
      <c r="I11" s="61">
        <f t="shared" si="1"/>
        <v>3.1657994101403264</v>
      </c>
      <c r="J11" s="61">
        <f t="shared" si="2"/>
        <v>2.880877463227697</v>
      </c>
    </row>
    <row r="12" spans="1:256">
      <c r="A12" s="58">
        <v>1975</v>
      </c>
      <c r="B12" s="59">
        <v>214.93100000000001</v>
      </c>
      <c r="C12" s="60">
        <v>996.4</v>
      </c>
      <c r="D12" s="61">
        <v>46.2</v>
      </c>
      <c r="E12" s="61">
        <f t="shared" si="0"/>
        <v>1042.5999999999999</v>
      </c>
      <c r="F12" s="61">
        <v>252</v>
      </c>
      <c r="G12" s="61">
        <v>6.2</v>
      </c>
      <c r="H12" s="61">
        <f t="shared" si="3"/>
        <v>784.39999999999986</v>
      </c>
      <c r="I12" s="61">
        <f t="shared" si="1"/>
        <v>3.6495433418166754</v>
      </c>
      <c r="J12" s="61">
        <f t="shared" si="2"/>
        <v>3.3210844410531744</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217.095</v>
      </c>
      <c r="C13" s="56">
        <v>932.6</v>
      </c>
      <c r="D13" s="57">
        <v>60.1</v>
      </c>
      <c r="E13" s="57">
        <f t="shared" si="0"/>
        <v>992.7</v>
      </c>
      <c r="F13" s="57">
        <v>214.8</v>
      </c>
      <c r="G13" s="57">
        <v>2.9</v>
      </c>
      <c r="H13" s="57">
        <f t="shared" si="3"/>
        <v>775.00000000000011</v>
      </c>
      <c r="I13" s="57">
        <f t="shared" si="1"/>
        <v>3.5698657269858822</v>
      </c>
      <c r="J13" s="57">
        <f t="shared" si="2"/>
        <v>3.2485778115571531</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219.179</v>
      </c>
      <c r="C14" s="56">
        <v>962.8</v>
      </c>
      <c r="D14" s="57">
        <v>65.400000000000006</v>
      </c>
      <c r="E14" s="57">
        <f t="shared" si="0"/>
        <v>1028.2</v>
      </c>
      <c r="F14" s="57">
        <v>241.2</v>
      </c>
      <c r="G14" s="57">
        <v>3.1</v>
      </c>
      <c r="H14" s="57">
        <f t="shared" si="3"/>
        <v>783.9</v>
      </c>
      <c r="I14" s="57">
        <f t="shared" si="1"/>
        <v>3.5765287732857618</v>
      </c>
      <c r="J14" s="57">
        <f t="shared" si="2"/>
        <v>3.2546411836900435</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221.47699999999998</v>
      </c>
      <c r="C15" s="56">
        <v>874.6</v>
      </c>
      <c r="D15" s="57">
        <v>99.9</v>
      </c>
      <c r="E15" s="57">
        <f t="shared" si="0"/>
        <v>974.5</v>
      </c>
      <c r="F15" s="57">
        <v>279.04199999999997</v>
      </c>
      <c r="G15" s="57">
        <v>4.9000000000000004</v>
      </c>
      <c r="H15" s="57">
        <f t="shared" si="3"/>
        <v>690.55800000000011</v>
      </c>
      <c r="I15" s="57">
        <f t="shared" si="1"/>
        <v>3.1179671026788345</v>
      </c>
      <c r="J15" s="57">
        <f t="shared" si="2"/>
        <v>2.8373500634377393</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223.86500000000001</v>
      </c>
      <c r="C16" s="56">
        <v>1048.2</v>
      </c>
      <c r="D16" s="57">
        <v>88.6</v>
      </c>
      <c r="E16" s="57">
        <f t="shared" si="0"/>
        <v>1136.8</v>
      </c>
      <c r="F16" s="57">
        <v>349.26799999999997</v>
      </c>
      <c r="G16" s="57">
        <v>6.6</v>
      </c>
      <c r="H16" s="57">
        <f t="shared" si="3"/>
        <v>780.9319999999999</v>
      </c>
      <c r="I16" s="57">
        <f t="shared" si="1"/>
        <v>3.4884059589484728</v>
      </c>
      <c r="J16" s="57">
        <f t="shared" si="2"/>
        <v>3.1744494226431104</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226.45099999999999</v>
      </c>
      <c r="C17" s="56">
        <v>1138.2</v>
      </c>
      <c r="D17" s="57">
        <v>123.5</v>
      </c>
      <c r="E17" s="57">
        <f t="shared" si="0"/>
        <v>1261.7</v>
      </c>
      <c r="F17" s="57">
        <v>346.36599999999999</v>
      </c>
      <c r="G17" s="64">
        <v>6.4</v>
      </c>
      <c r="H17" s="57">
        <f t="shared" si="3"/>
        <v>908.93400000000008</v>
      </c>
      <c r="I17" s="57">
        <f t="shared" si="1"/>
        <v>4.0138219747318411</v>
      </c>
      <c r="J17" s="57">
        <f t="shared" si="2"/>
        <v>3.6525779970059755</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228.93700000000001</v>
      </c>
      <c r="C18" s="60">
        <v>1053</v>
      </c>
      <c r="D18" s="61">
        <v>201.5</v>
      </c>
      <c r="E18" s="61">
        <f t="shared" si="0"/>
        <v>1254.5</v>
      </c>
      <c r="F18" s="61">
        <v>312.68700000000001</v>
      </c>
      <c r="G18" s="65">
        <v>4.8</v>
      </c>
      <c r="H18" s="61">
        <f t="shared" si="3"/>
        <v>937.01300000000003</v>
      </c>
      <c r="I18" s="61">
        <f t="shared" si="1"/>
        <v>4.0928858157484376</v>
      </c>
      <c r="J18" s="61">
        <f t="shared" si="2"/>
        <v>3.7245260923310783</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231.15700000000001</v>
      </c>
      <c r="C19" s="60">
        <v>1412.8</v>
      </c>
      <c r="D19" s="61">
        <v>279.5</v>
      </c>
      <c r="E19" s="61">
        <f t="shared" si="0"/>
        <v>1692.3</v>
      </c>
      <c r="F19" s="61">
        <v>353.072</v>
      </c>
      <c r="G19" s="65">
        <v>4.7</v>
      </c>
      <c r="H19" s="61">
        <f t="shared" si="3"/>
        <v>1334.528</v>
      </c>
      <c r="I19" s="61">
        <f t="shared" si="1"/>
        <v>5.7732536760729722</v>
      </c>
      <c r="J19" s="61">
        <f t="shared" si="2"/>
        <v>5.2536608452264044</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233.322</v>
      </c>
      <c r="C20" s="60">
        <v>1342.2</v>
      </c>
      <c r="D20" s="61">
        <v>320.8</v>
      </c>
      <c r="E20" s="61">
        <f t="shared" si="0"/>
        <v>1663</v>
      </c>
      <c r="F20" s="61">
        <v>344.387</v>
      </c>
      <c r="G20" s="65">
        <v>2</v>
      </c>
      <c r="H20" s="61">
        <f t="shared" si="3"/>
        <v>1316.6130000000001</v>
      </c>
      <c r="I20" s="61">
        <f t="shared" si="1"/>
        <v>5.6429012266310083</v>
      </c>
      <c r="J20" s="61">
        <f t="shared" si="2"/>
        <v>5.1350401162342179</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235.38499999999999</v>
      </c>
      <c r="C21" s="60">
        <v>1353.8</v>
      </c>
      <c r="D21" s="61">
        <v>427.2</v>
      </c>
      <c r="E21" s="61">
        <f t="shared" si="0"/>
        <v>1781</v>
      </c>
      <c r="F21" s="61">
        <v>332.60700000000003</v>
      </c>
      <c r="G21" s="65">
        <v>2.9</v>
      </c>
      <c r="H21" s="61">
        <f t="shared" si="3"/>
        <v>1445.4929999999999</v>
      </c>
      <c r="I21" s="61">
        <f t="shared" si="1"/>
        <v>6.1409732990632371</v>
      </c>
      <c r="J21" s="61">
        <f t="shared" si="2"/>
        <v>5.5882857021475454</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237.46799999999999</v>
      </c>
      <c r="C22" s="60">
        <v>1562.8</v>
      </c>
      <c r="D22" s="61">
        <v>463.6</v>
      </c>
      <c r="E22" s="61">
        <f t="shared" si="0"/>
        <v>2026.4</v>
      </c>
      <c r="F22" s="61">
        <v>383.53300000000002</v>
      </c>
      <c r="G22" s="65">
        <v>2.9</v>
      </c>
      <c r="H22" s="61">
        <f t="shared" si="3"/>
        <v>1639.9670000000001</v>
      </c>
      <c r="I22" s="61">
        <f t="shared" si="1"/>
        <v>6.9060547105294194</v>
      </c>
      <c r="J22" s="61">
        <f t="shared" si="2"/>
        <v>6.2845097865817721</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239.63800000000001</v>
      </c>
      <c r="C23" s="56">
        <v>1558.8</v>
      </c>
      <c r="D23" s="57">
        <v>540.6</v>
      </c>
      <c r="E23" s="57">
        <f t="shared" si="0"/>
        <v>2099.4</v>
      </c>
      <c r="F23" s="57">
        <v>379.18099999999998</v>
      </c>
      <c r="G23" s="64">
        <v>3.4</v>
      </c>
      <c r="H23" s="57">
        <f t="shared" si="3"/>
        <v>1716.819</v>
      </c>
      <c r="I23" s="57">
        <f t="shared" si="1"/>
        <v>7.1642185296155034</v>
      </c>
      <c r="J23" s="57">
        <f t="shared" si="2"/>
        <v>6.5194388619501078</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241.78399999999999</v>
      </c>
      <c r="C24" s="56">
        <v>1432.44</v>
      </c>
      <c r="D24" s="57">
        <v>682.4</v>
      </c>
      <c r="E24" s="57">
        <f t="shared" si="0"/>
        <v>2114.84</v>
      </c>
      <c r="F24" s="57">
        <v>392.61</v>
      </c>
      <c r="G24" s="64">
        <v>2.9</v>
      </c>
      <c r="H24" s="57">
        <f t="shared" si="3"/>
        <v>1719.33</v>
      </c>
      <c r="I24" s="57">
        <f t="shared" si="1"/>
        <v>7.1110164444297386</v>
      </c>
      <c r="J24" s="57">
        <f t="shared" si="2"/>
        <v>6.4710249644310629</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243.98099999999999</v>
      </c>
      <c r="C25" s="56">
        <v>1662.64</v>
      </c>
      <c r="D25" s="57">
        <v>652.29999999999995</v>
      </c>
      <c r="E25" s="57">
        <f t="shared" si="0"/>
        <v>2314.94</v>
      </c>
      <c r="F25" s="57">
        <v>419.17</v>
      </c>
      <c r="G25" s="64" t="s">
        <v>32</v>
      </c>
      <c r="H25" s="57">
        <f>E25-F25</f>
        <v>1895.77</v>
      </c>
      <c r="I25" s="57">
        <f t="shared" si="1"/>
        <v>7.7701542333214473</v>
      </c>
      <c r="J25" s="57">
        <f t="shared" si="2"/>
        <v>7.0708403523225174</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246.22399999999999</v>
      </c>
      <c r="C26" s="56">
        <v>1574.46</v>
      </c>
      <c r="D26" s="57">
        <v>799.5</v>
      </c>
      <c r="E26" s="57">
        <f t="shared" si="0"/>
        <v>2373.96</v>
      </c>
      <c r="F26" s="57">
        <v>400.45699999999999</v>
      </c>
      <c r="G26" s="64" t="s">
        <v>32</v>
      </c>
      <c r="H26" s="57">
        <f t="shared" ref="H26:H49" si="4">E26-F26</f>
        <v>1973.5030000000002</v>
      </c>
      <c r="I26" s="57">
        <f t="shared" si="1"/>
        <v>8.0150716420820078</v>
      </c>
      <c r="J26" s="57">
        <f t="shared" si="2"/>
        <v>7.2937151942946272</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248.65899999999999</v>
      </c>
      <c r="C27" s="56">
        <v>1697.96</v>
      </c>
      <c r="D27" s="56">
        <v>728.5</v>
      </c>
      <c r="E27" s="57">
        <f t="shared" si="0"/>
        <v>2426.46</v>
      </c>
      <c r="F27" s="57">
        <v>458.50299999999999</v>
      </c>
      <c r="G27" s="64" t="s">
        <v>32</v>
      </c>
      <c r="H27" s="57">
        <f t="shared" si="4"/>
        <v>1967.9570000000001</v>
      </c>
      <c r="I27" s="57">
        <f t="shared" si="1"/>
        <v>7.9142801989873686</v>
      </c>
      <c r="J27" s="57">
        <f t="shared" si="2"/>
        <v>7.2019949810785064</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251.88900000000001</v>
      </c>
      <c r="C28" s="60">
        <v>1600.8</v>
      </c>
      <c r="D28" s="60">
        <v>690.2</v>
      </c>
      <c r="E28" s="61">
        <f t="shared" si="0"/>
        <v>2291</v>
      </c>
      <c r="F28" s="60">
        <v>438.57</v>
      </c>
      <c r="G28" s="65" t="s">
        <v>32</v>
      </c>
      <c r="H28" s="61">
        <f t="shared" si="4"/>
        <v>1852.43</v>
      </c>
      <c r="I28" s="61">
        <f t="shared" si="1"/>
        <v>7.3541520272818586</v>
      </c>
      <c r="J28" s="61">
        <f t="shared" si="2"/>
        <v>6.6922783448264918</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255.214</v>
      </c>
      <c r="C29" s="60">
        <v>1538.1</v>
      </c>
      <c r="D29" s="60">
        <v>714.1</v>
      </c>
      <c r="E29" s="61">
        <f t="shared" si="0"/>
        <v>2252.1999999999998</v>
      </c>
      <c r="F29" s="60">
        <v>412.601</v>
      </c>
      <c r="G29" s="65" t="s">
        <v>32</v>
      </c>
      <c r="H29" s="61">
        <f t="shared" si="4"/>
        <v>1839.5989999999997</v>
      </c>
      <c r="I29" s="61">
        <f t="shared" si="1"/>
        <v>7.2080646046063297</v>
      </c>
      <c r="J29" s="61">
        <f t="shared" si="2"/>
        <v>6.5593387901917604</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258.67899999999997</v>
      </c>
      <c r="C30" s="60">
        <v>1601</v>
      </c>
      <c r="D30" s="60">
        <v>680.7</v>
      </c>
      <c r="E30" s="61">
        <f t="shared" si="0"/>
        <v>2281.6999999999998</v>
      </c>
      <c r="F30" s="60">
        <v>455.25599999999997</v>
      </c>
      <c r="G30" s="65" t="s">
        <v>32</v>
      </c>
      <c r="H30" s="61">
        <f t="shared" si="4"/>
        <v>1826.444</v>
      </c>
      <c r="I30" s="61">
        <f t="shared" si="1"/>
        <v>7.0606581902667021</v>
      </c>
      <c r="J30" s="61">
        <f t="shared" si="2"/>
        <v>6.425198953142699</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261.91899999999998</v>
      </c>
      <c r="C31" s="60">
        <v>1617.1</v>
      </c>
      <c r="D31" s="60">
        <v>719.1</v>
      </c>
      <c r="E31" s="61">
        <f t="shared" si="0"/>
        <v>2336.1999999999998</v>
      </c>
      <c r="F31" s="60">
        <v>474.22500000000002</v>
      </c>
      <c r="G31" s="65" t="s">
        <v>32</v>
      </c>
      <c r="H31" s="61">
        <f t="shared" si="4"/>
        <v>1861.9749999999999</v>
      </c>
      <c r="I31" s="61">
        <f t="shared" si="1"/>
        <v>7.1089726213065871</v>
      </c>
      <c r="J31" s="61">
        <f t="shared" si="2"/>
        <v>6.4691650853889948</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265.04399999999998</v>
      </c>
      <c r="C32" s="60">
        <v>1705.2</v>
      </c>
      <c r="D32" s="60">
        <v>792.6</v>
      </c>
      <c r="E32" s="61">
        <f t="shared" si="0"/>
        <v>2497.8000000000002</v>
      </c>
      <c r="F32" s="60">
        <v>500.23099999999999</v>
      </c>
      <c r="G32" s="65" t="s">
        <v>32</v>
      </c>
      <c r="H32" s="61">
        <f t="shared" si="4"/>
        <v>1997.5690000000002</v>
      </c>
      <c r="I32" s="61">
        <f t="shared" si="1"/>
        <v>7.5367448423657972</v>
      </c>
      <c r="J32" s="61">
        <f t="shared" si="2"/>
        <v>6.8584378065528755</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268.15100000000001</v>
      </c>
      <c r="C33" s="56">
        <v>1534.1</v>
      </c>
      <c r="D33" s="56">
        <v>746.5</v>
      </c>
      <c r="E33" s="57">
        <f t="shared" si="0"/>
        <v>2280.6</v>
      </c>
      <c r="F33" s="56">
        <v>457.12200000000001</v>
      </c>
      <c r="G33" s="64" t="s">
        <v>32</v>
      </c>
      <c r="H33" s="57">
        <f t="shared" si="4"/>
        <v>1823.4779999999998</v>
      </c>
      <c r="I33" s="57">
        <f t="shared" si="1"/>
        <v>6.8001909371958327</v>
      </c>
      <c r="J33" s="57">
        <f t="shared" si="2"/>
        <v>6.1881737528482077</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271.36</v>
      </c>
      <c r="C34" s="56">
        <v>1874.2</v>
      </c>
      <c r="D34" s="66">
        <v>862.2</v>
      </c>
      <c r="E34" s="57">
        <f t="shared" si="0"/>
        <v>2736.4</v>
      </c>
      <c r="F34" s="57">
        <v>606.63400000000001</v>
      </c>
      <c r="G34" s="64" t="s">
        <v>32</v>
      </c>
      <c r="H34" s="57">
        <f t="shared" si="4"/>
        <v>2129.7660000000001</v>
      </c>
      <c r="I34" s="57">
        <f t="shared" si="1"/>
        <v>7.8484890919811319</v>
      </c>
      <c r="J34" s="57">
        <f t="shared" si="2"/>
        <v>7.1421250737028297</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274.62599999999998</v>
      </c>
      <c r="C35" s="56">
        <v>1561.59</v>
      </c>
      <c r="D35" s="56">
        <v>874.60822899999994</v>
      </c>
      <c r="E35" s="57">
        <f t="shared" si="0"/>
        <v>2436.1982289999996</v>
      </c>
      <c r="F35" s="57">
        <v>446.09671700000001</v>
      </c>
      <c r="G35" s="64" t="s">
        <v>32</v>
      </c>
      <c r="H35" s="57">
        <f t="shared" si="4"/>
        <v>1990.1015119999997</v>
      </c>
      <c r="I35" s="57">
        <f t="shared" si="1"/>
        <v>7.2465881307669333</v>
      </c>
      <c r="J35" s="57">
        <f t="shared" si="2"/>
        <v>6.5943951989979102</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277.79000000000002</v>
      </c>
      <c r="C36" s="56">
        <v>1774.3219999999999</v>
      </c>
      <c r="D36" s="56">
        <v>993.74111200000004</v>
      </c>
      <c r="E36" s="57">
        <f t="shared" si="0"/>
        <v>2768.0631119999998</v>
      </c>
      <c r="F36" s="57">
        <v>530.00799500000016</v>
      </c>
      <c r="G36" s="64" t="s">
        <v>32</v>
      </c>
      <c r="H36" s="57">
        <f t="shared" si="4"/>
        <v>2238.0551169999999</v>
      </c>
      <c r="I36" s="57">
        <f t="shared" si="1"/>
        <v>8.0566439288671283</v>
      </c>
      <c r="J36" s="57">
        <f t="shared" si="2"/>
        <v>7.3315459752690879</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280.976</v>
      </c>
      <c r="C37" s="56">
        <v>1813.65</v>
      </c>
      <c r="D37" s="56">
        <v>954.91877100000022</v>
      </c>
      <c r="E37" s="57">
        <f t="shared" si="0"/>
        <v>2768.5687710000002</v>
      </c>
      <c r="F37" s="56">
        <v>655.69</v>
      </c>
      <c r="G37" s="64" t="s">
        <v>32</v>
      </c>
      <c r="H37" s="57">
        <f t="shared" si="4"/>
        <v>2112.8787710000001</v>
      </c>
      <c r="I37" s="57">
        <f t="shared" si="1"/>
        <v>7.5197837929218156</v>
      </c>
      <c r="J37" s="57">
        <f t="shared" si="2"/>
        <v>6.8430032515588524</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283.92040200000002</v>
      </c>
      <c r="C38" s="60">
        <v>1728.66</v>
      </c>
      <c r="D38" s="60">
        <v>1043.5229339999999</v>
      </c>
      <c r="E38" s="61">
        <f t="shared" ref="E38:E43" si="5">C38+D38</f>
        <v>2772.1829339999999</v>
      </c>
      <c r="F38" s="60">
        <v>656.43490300000008</v>
      </c>
      <c r="G38" s="65" t="s">
        <v>32</v>
      </c>
      <c r="H38" s="61">
        <f t="shared" si="4"/>
        <v>2115.7480310000001</v>
      </c>
      <c r="I38" s="61">
        <f t="shared" ref="I38:I43" si="6">IF(H38=0,0,IF(B38=0,0,H38/B38))</f>
        <v>7.4519055907789253</v>
      </c>
      <c r="J38" s="61">
        <f t="shared" ref="J38:J44" si="7">IF(H38=0,0,IF(B38=0,0,(H38*0.91)/B38))</f>
        <v>6.781234087608822</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286.78755999999998</v>
      </c>
      <c r="C39" s="60">
        <v>1964.68</v>
      </c>
      <c r="D39" s="60">
        <v>1174.394172</v>
      </c>
      <c r="E39" s="61">
        <f t="shared" si="5"/>
        <v>3139.0741720000001</v>
      </c>
      <c r="F39" s="60">
        <v>702.4325429999999</v>
      </c>
      <c r="G39" s="65" t="s">
        <v>32</v>
      </c>
      <c r="H39" s="61">
        <f t="shared" si="4"/>
        <v>2436.6416290000002</v>
      </c>
      <c r="I39" s="61">
        <f t="shared" si="6"/>
        <v>8.4963295792885862</v>
      </c>
      <c r="J39" s="61">
        <f t="shared" si="7"/>
        <v>7.7316599171526139</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289.51758100000001</v>
      </c>
      <c r="C40" s="60">
        <v>1610.92</v>
      </c>
      <c r="D40" s="60">
        <v>1258.6938289999998</v>
      </c>
      <c r="E40" s="61">
        <f t="shared" si="5"/>
        <v>2869.6138289999999</v>
      </c>
      <c r="F40" s="60">
        <v>632.21589299999994</v>
      </c>
      <c r="G40" s="65" t="s">
        <v>32</v>
      </c>
      <c r="H40" s="61">
        <f t="shared" si="4"/>
        <v>2237.3979359999998</v>
      </c>
      <c r="I40" s="61">
        <f t="shared" si="6"/>
        <v>7.7280209660220942</v>
      </c>
      <c r="J40" s="61">
        <f t="shared" si="7"/>
        <v>7.0324990790801056</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292.19189</v>
      </c>
      <c r="C41" s="60">
        <v>1765.16</v>
      </c>
      <c r="D41" s="60">
        <v>1225.6866039999998</v>
      </c>
      <c r="E41" s="61">
        <f t="shared" si="5"/>
        <v>2990.8466039999998</v>
      </c>
      <c r="F41" s="60">
        <v>691.49473200000011</v>
      </c>
      <c r="G41" s="65" t="s">
        <v>32</v>
      </c>
      <c r="H41" s="61">
        <f t="shared" si="4"/>
        <v>2299.3518719999997</v>
      </c>
      <c r="I41" s="61">
        <f t="shared" si="6"/>
        <v>7.8693213285283168</v>
      </c>
      <c r="J41" s="61">
        <f t="shared" si="7"/>
        <v>7.1610824089607688</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294.914085</v>
      </c>
      <c r="C42" s="60">
        <v>1991.22</v>
      </c>
      <c r="D42" s="60">
        <v>1405.9981049999999</v>
      </c>
      <c r="E42" s="61">
        <f t="shared" si="5"/>
        <v>3397.2181049999999</v>
      </c>
      <c r="F42" s="60">
        <v>838.27242699999988</v>
      </c>
      <c r="G42" s="65" t="s">
        <v>32</v>
      </c>
      <c r="H42" s="61">
        <f t="shared" si="4"/>
        <v>2558.945678</v>
      </c>
      <c r="I42" s="61">
        <f t="shared" si="6"/>
        <v>8.6769191712223588</v>
      </c>
      <c r="J42" s="61">
        <f t="shared" si="7"/>
        <v>7.8959964458123464</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297.64655699999997</v>
      </c>
      <c r="C43" s="170">
        <v>1595.18</v>
      </c>
      <c r="D43" s="170">
        <v>1291.2016780000001</v>
      </c>
      <c r="E43" s="57">
        <f t="shared" si="5"/>
        <v>2886.3816780000002</v>
      </c>
      <c r="F43" s="170">
        <v>604.315744</v>
      </c>
      <c r="G43" s="64" t="s">
        <v>32</v>
      </c>
      <c r="H43" s="57">
        <f t="shared" si="4"/>
        <v>2282.0659340000002</v>
      </c>
      <c r="I43" s="57">
        <f t="shared" si="6"/>
        <v>7.6670328627386084</v>
      </c>
      <c r="J43" s="57">
        <f t="shared" si="7"/>
        <v>6.9769999050921347</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300.57448099999999</v>
      </c>
      <c r="C44" s="170">
        <v>1840.66</v>
      </c>
      <c r="D44" s="170">
        <v>1255.091801</v>
      </c>
      <c r="E44" s="57">
        <f t="shared" ref="E44:E58" si="8">C44+D44</f>
        <v>3095.7518010000003</v>
      </c>
      <c r="F44" s="170">
        <v>663.40228200000001</v>
      </c>
      <c r="G44" s="64" t="s">
        <v>32</v>
      </c>
      <c r="H44" s="57">
        <f t="shared" si="4"/>
        <v>2432.3495190000003</v>
      </c>
      <c r="I44" s="57">
        <f t="shared" ref="I44:I49" si="9">IF(H44=0,0,IF(B44=0,0,H44/B44))</f>
        <v>8.0923354201849236</v>
      </c>
      <c r="J44" s="57">
        <f t="shared" si="7"/>
        <v>7.3640252323682809</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303.50646899999998</v>
      </c>
      <c r="C45" s="170">
        <v>1890.06</v>
      </c>
      <c r="D45" s="170">
        <v>1379.2474010000001</v>
      </c>
      <c r="E45" s="57">
        <f t="shared" si="8"/>
        <v>3269.307401</v>
      </c>
      <c r="F45" s="170">
        <v>739.49247000000003</v>
      </c>
      <c r="G45" s="64" t="s">
        <v>32</v>
      </c>
      <c r="H45" s="57">
        <f t="shared" si="4"/>
        <v>2529.8149309999999</v>
      </c>
      <c r="I45" s="57">
        <f t="shared" si="9"/>
        <v>8.3352916309668519</v>
      </c>
      <c r="J45" s="57">
        <f t="shared" ref="J45:J50" si="10">IF(H45=0,0,IF(B45=0,0,(H45*0.91)/B45))</f>
        <v>7.5851153841798347</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306.207719</v>
      </c>
      <c r="C46" s="170">
        <v>1797.88</v>
      </c>
      <c r="D46" s="170">
        <v>1230.8040129999999</v>
      </c>
      <c r="E46" s="57">
        <f t="shared" si="8"/>
        <v>3028.684013</v>
      </c>
      <c r="F46" s="170">
        <v>662.47571699999992</v>
      </c>
      <c r="G46" s="64" t="s">
        <v>32</v>
      </c>
      <c r="H46" s="57">
        <f t="shared" si="4"/>
        <v>2366.2082960000002</v>
      </c>
      <c r="I46" s="57">
        <f t="shared" si="9"/>
        <v>7.72746129237846</v>
      </c>
      <c r="J46" s="57">
        <f t="shared" si="10"/>
        <v>7.0319897760643988</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308.83326399999999</v>
      </c>
      <c r="C47" s="170">
        <v>1906.58</v>
      </c>
      <c r="D47" s="170">
        <v>1278.781246</v>
      </c>
      <c r="E47" s="57">
        <f t="shared" si="8"/>
        <v>3185.3612459999999</v>
      </c>
      <c r="F47" s="170">
        <v>720.33143499999994</v>
      </c>
      <c r="G47" s="64" t="s">
        <v>32</v>
      </c>
      <c r="H47" s="57">
        <f t="shared" si="4"/>
        <v>2465.0298109999999</v>
      </c>
      <c r="I47" s="57">
        <f t="shared" si="9"/>
        <v>7.9817496958488254</v>
      </c>
      <c r="J47" s="57">
        <f t="shared" si="10"/>
        <v>7.2633922232224322</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310.94696199999998</v>
      </c>
      <c r="C48" s="171">
        <v>1889.48</v>
      </c>
      <c r="D48" s="171">
        <v>1175.345098</v>
      </c>
      <c r="E48" s="70">
        <f t="shared" si="8"/>
        <v>3064.8250980000003</v>
      </c>
      <c r="F48" s="171">
        <v>762.62045699999999</v>
      </c>
      <c r="G48" s="71" t="s">
        <v>32</v>
      </c>
      <c r="H48" s="70">
        <f t="shared" si="4"/>
        <v>2302.2046410000003</v>
      </c>
      <c r="I48" s="70">
        <f t="shared" si="9"/>
        <v>7.4038499240909141</v>
      </c>
      <c r="J48" s="70">
        <f t="shared" si="10"/>
        <v>6.7375034309227315</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313.14999699999998</v>
      </c>
      <c r="C49" s="171">
        <v>1925.9659999999999</v>
      </c>
      <c r="D49" s="171">
        <v>1250.6376595099998</v>
      </c>
      <c r="E49" s="70">
        <f t="shared" si="8"/>
        <v>3176.6036595099995</v>
      </c>
      <c r="F49" s="171">
        <v>786.6116340599998</v>
      </c>
      <c r="G49" s="71" t="s">
        <v>32</v>
      </c>
      <c r="H49" s="70">
        <f t="shared" si="4"/>
        <v>2389.9920254499998</v>
      </c>
      <c r="I49" s="70">
        <f t="shared" si="9"/>
        <v>7.6320997871508842</v>
      </c>
      <c r="J49" s="70">
        <f t="shared" si="10"/>
        <v>6.9452108063073039</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315.33597600000002</v>
      </c>
      <c r="C50" s="171">
        <v>2233.88</v>
      </c>
      <c r="D50" s="171">
        <v>1145.1433596500001</v>
      </c>
      <c r="E50" s="70">
        <f t="shared" si="8"/>
        <v>3379.0233596500002</v>
      </c>
      <c r="F50" s="171">
        <v>916.54210306000004</v>
      </c>
      <c r="G50" s="71" t="s">
        <v>32</v>
      </c>
      <c r="H50" s="70">
        <f t="shared" ref="H50:H58" si="11">E50-F50</f>
        <v>2462.4812565900002</v>
      </c>
      <c r="I50" s="70">
        <f t="shared" ref="I50:I58" si="12">IF(H50=0,0,IF(B50=0,0,H50/B50))</f>
        <v>7.809071733033087</v>
      </c>
      <c r="J50" s="70">
        <f t="shared" si="10"/>
        <v>7.1062552770601091</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317.519206</v>
      </c>
      <c r="C51" s="171">
        <v>2106.08</v>
      </c>
      <c r="D51" s="171">
        <v>1205.2709766600001</v>
      </c>
      <c r="E51" s="70">
        <f t="shared" si="8"/>
        <v>3311.35097666</v>
      </c>
      <c r="F51" s="171">
        <v>858.07323041000006</v>
      </c>
      <c r="G51" s="71" t="s">
        <v>32</v>
      </c>
      <c r="H51" s="70">
        <f t="shared" si="11"/>
        <v>2453.2777462499998</v>
      </c>
      <c r="I51" s="70">
        <f t="shared" si="12"/>
        <v>7.7263916635329446</v>
      </c>
      <c r="J51" s="70">
        <f t="shared" ref="J51:J58" si="13">IF(H51=0,0,IF(B51=0,0,(H51*0.91)/B51))</f>
        <v>7.0310164138149807</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319.83219000000003</v>
      </c>
      <c r="C52" s="171">
        <v>2087.94</v>
      </c>
      <c r="D52" s="171">
        <v>1169.2631589</v>
      </c>
      <c r="E52" s="70">
        <f t="shared" si="8"/>
        <v>3257.2031588999998</v>
      </c>
      <c r="F52" s="171">
        <v>722.99072072000001</v>
      </c>
      <c r="G52" s="71" t="s">
        <v>32</v>
      </c>
      <c r="H52" s="70">
        <f t="shared" si="11"/>
        <v>2534.2124381799999</v>
      </c>
      <c r="I52" s="70">
        <f t="shared" si="12"/>
        <v>7.9235690384385631</v>
      </c>
      <c r="J52" s="70">
        <f t="shared" si="13"/>
        <v>7.2104478249790924</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7">
        <v>2016</v>
      </c>
      <c r="B53" s="78">
        <v>322.11409400000002</v>
      </c>
      <c r="C53" s="172">
        <v>2079.9</v>
      </c>
      <c r="D53" s="172">
        <v>1306.9823413900001</v>
      </c>
      <c r="E53" s="75">
        <f t="shared" si="8"/>
        <v>3386.88234139</v>
      </c>
      <c r="F53" s="172">
        <v>764.69455197999991</v>
      </c>
      <c r="G53" s="76" t="s">
        <v>32</v>
      </c>
      <c r="H53" s="75">
        <f t="shared" si="11"/>
        <v>2622.1877894099998</v>
      </c>
      <c r="I53" s="75">
        <f t="shared" si="12"/>
        <v>8.1405559031825518</v>
      </c>
      <c r="J53" s="75">
        <f t="shared" si="13"/>
        <v>7.4079058718961228</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ht="13.2" customHeight="1">
      <c r="A54" s="72">
        <v>2017</v>
      </c>
      <c r="B54" s="73">
        <v>324.29674599999998</v>
      </c>
      <c r="C54" s="173">
        <v>2060.62</v>
      </c>
      <c r="D54" s="173">
        <v>1363.1932247500001</v>
      </c>
      <c r="E54" s="80">
        <f t="shared" si="8"/>
        <v>3423.8132247499998</v>
      </c>
      <c r="F54" s="173">
        <v>740.32498006999981</v>
      </c>
      <c r="G54" s="82" t="s">
        <v>32</v>
      </c>
      <c r="H54" s="80">
        <f t="shared" si="11"/>
        <v>2683.4882446800002</v>
      </c>
      <c r="I54" s="75">
        <f t="shared" si="12"/>
        <v>8.2747923862301107</v>
      </c>
      <c r="J54" s="75">
        <f t="shared" si="13"/>
        <v>7.5300610714694018</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ht="13.2" customHeight="1">
      <c r="A55" s="72">
        <v>2018</v>
      </c>
      <c r="B55" s="73">
        <v>326.16326299999997</v>
      </c>
      <c r="C55" s="173">
        <v>2197.8000000000002</v>
      </c>
      <c r="D55" s="174">
        <v>1257.9890686399999</v>
      </c>
      <c r="E55" s="80">
        <f t="shared" si="8"/>
        <v>3455.7890686400001</v>
      </c>
      <c r="F55" s="174">
        <v>812.42755045000001</v>
      </c>
      <c r="G55" s="82" t="s">
        <v>32</v>
      </c>
      <c r="H55" s="80">
        <f t="shared" si="11"/>
        <v>2643.36151819</v>
      </c>
      <c r="I55" s="80">
        <f t="shared" si="12"/>
        <v>8.1044121703859702</v>
      </c>
      <c r="J55" s="80">
        <f t="shared" si="13"/>
        <v>7.375015075051234</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327.77654100000001</v>
      </c>
      <c r="C56" s="173">
        <v>1996</v>
      </c>
      <c r="D56" s="173">
        <v>1482.0540661</v>
      </c>
      <c r="E56" s="80">
        <f t="shared" si="8"/>
        <v>3478.0540661</v>
      </c>
      <c r="F56" s="173">
        <v>716.96850240000003</v>
      </c>
      <c r="G56" s="82" t="s">
        <v>32</v>
      </c>
      <c r="H56" s="80">
        <f t="shared" si="11"/>
        <v>2761.0855637</v>
      </c>
      <c r="I56" s="75">
        <f t="shared" si="12"/>
        <v>8.4236826567158136</v>
      </c>
      <c r="J56" s="75">
        <f t="shared" si="13"/>
        <v>7.6655512176113909</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2">
        <v>2020</v>
      </c>
      <c r="B57" s="73">
        <v>329.37155899999999</v>
      </c>
      <c r="C57" s="173">
        <v>1920.8</v>
      </c>
      <c r="D57" s="174">
        <v>1478.1107009</v>
      </c>
      <c r="E57" s="80">
        <f t="shared" si="8"/>
        <v>3398.9107008999999</v>
      </c>
      <c r="F57" s="174">
        <v>692.45660010000006</v>
      </c>
      <c r="G57" s="82" t="s">
        <v>32</v>
      </c>
      <c r="H57" s="80">
        <f t="shared" si="11"/>
        <v>2706.4541007999997</v>
      </c>
      <c r="I57" s="80">
        <f t="shared" si="12"/>
        <v>8.2170242901877266</v>
      </c>
      <c r="J57" s="80">
        <f t="shared" si="13"/>
        <v>7.4774921040708309</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332.02415000000002</v>
      </c>
      <c r="C58" s="245">
        <v>1820.8</v>
      </c>
      <c r="D58" s="245">
        <v>1572.8143900999999</v>
      </c>
      <c r="E58" s="227">
        <f t="shared" si="8"/>
        <v>3393.6143900999996</v>
      </c>
      <c r="F58" s="245">
        <v>572.81672030000016</v>
      </c>
      <c r="G58" s="228" t="s">
        <v>32</v>
      </c>
      <c r="H58" s="227">
        <f t="shared" si="11"/>
        <v>2820.7976697999993</v>
      </c>
      <c r="I58" s="227">
        <f t="shared" si="12"/>
        <v>8.4957605336840682</v>
      </c>
      <c r="J58" s="227">
        <f t="shared" si="13"/>
        <v>7.7311420856525022</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40</v>
      </c>
      <c r="B59" s="85"/>
      <c r="J59" s="85"/>
      <c r="K59" s="85"/>
      <c r="L59" s="85"/>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146</v>
      </c>
      <c r="B62" s="85"/>
      <c r="J62" s="85"/>
      <c r="K62" s="85"/>
      <c r="L62" s="8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97</v>
      </c>
      <c r="B64" s="85"/>
      <c r="J64" s="85"/>
      <c r="K64" s="85"/>
      <c r="L64" s="8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123</v>
      </c>
      <c r="B65" s="85"/>
      <c r="J65" s="85"/>
      <c r="K65" s="85"/>
      <c r="L65" s="8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3.2" customHeight="1">
      <c r="A66" s="85"/>
      <c r="B66" s="85"/>
      <c r="J66" s="85"/>
      <c r="K66" s="85"/>
      <c r="L66" s="8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254" t="s">
        <v>203</v>
      </c>
      <c r="B67" s="85"/>
      <c r="J67" s="85"/>
      <c r="K67" s="85"/>
      <c r="L67" s="8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c r="A68" s="85"/>
      <c r="B68" s="85"/>
      <c r="J68" s="85"/>
      <c r="K68" s="85"/>
      <c r="L68" s="85"/>
    </row>
    <row r="69" spans="1:254">
      <c r="A69" s="85"/>
      <c r="B69" s="85"/>
      <c r="J69" s="85"/>
      <c r="K69" s="85"/>
      <c r="L69" s="85"/>
    </row>
    <row r="70" spans="1:254">
      <c r="A70" s="85"/>
      <c r="B70" s="85"/>
      <c r="J70" s="85"/>
      <c r="K70" s="85"/>
      <c r="L70" s="85"/>
    </row>
    <row r="71" spans="1:254">
      <c r="A71" s="85"/>
      <c r="B71" s="85"/>
      <c r="J71" s="85"/>
      <c r="K71" s="85"/>
      <c r="L71" s="85"/>
    </row>
  </sheetData>
  <phoneticPr fontId="4" type="noConversion"/>
  <printOptions horizontalCentered="1" verticalCentered="1"/>
  <pageMargins left="0.5" right="1" top="0.69930555555555596" bottom="0.44930555599999999" header="0" footer="0"/>
  <pageSetup scale="7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V73"/>
  <sheetViews>
    <sheetView zoomScaleNormal="100" workbookViewId="0">
      <pane ySplit="6" topLeftCell="A7" activePane="bottomLeft" state="frozen"/>
      <selection pane="bottomLeft"/>
    </sheetView>
  </sheetViews>
  <sheetFormatPr defaultColWidth="12.6640625" defaultRowHeight="13.2"/>
  <cols>
    <col min="1" max="1" width="13.33203125" style="150" customWidth="1"/>
    <col min="2" max="2" width="16.6640625" style="169" customWidth="1"/>
    <col min="3" max="6" width="13.33203125" style="149" customWidth="1"/>
    <col min="7" max="7" width="14.44140625" style="149" customWidth="1"/>
    <col min="8" max="8" width="13.33203125" style="149" customWidth="1"/>
    <col min="9" max="10" width="12.21875" style="149" customWidth="1"/>
    <col min="11" max="31" width="12.6640625" style="149" customWidth="1"/>
    <col min="32" max="16384" width="12.6640625" style="150"/>
  </cols>
  <sheetData>
    <row r="1" spans="1:256" s="148" customFormat="1" ht="16.2" thickBot="1">
      <c r="A1" s="121" t="s">
        <v>147</v>
      </c>
      <c r="B1" s="121"/>
      <c r="C1" s="121"/>
      <c r="D1" s="121"/>
      <c r="E1" s="121"/>
      <c r="F1" s="121"/>
      <c r="G1" s="121"/>
      <c r="H1" s="121"/>
      <c r="I1" s="48" t="s">
        <v>6</v>
      </c>
      <c r="J1" s="48"/>
      <c r="K1" s="147"/>
      <c r="L1" s="147"/>
      <c r="M1" s="147"/>
      <c r="N1" s="147"/>
      <c r="O1" s="147"/>
      <c r="P1" s="147"/>
      <c r="Q1" s="147"/>
      <c r="R1" s="147"/>
      <c r="S1" s="147"/>
      <c r="T1" s="147"/>
      <c r="U1" s="147"/>
      <c r="V1" s="147"/>
      <c r="W1" s="147"/>
      <c r="X1" s="147"/>
      <c r="Y1" s="147"/>
      <c r="Z1" s="147"/>
      <c r="AA1" s="147"/>
      <c r="AB1" s="147"/>
      <c r="AC1" s="147"/>
      <c r="AD1" s="147"/>
      <c r="AE1" s="147"/>
    </row>
    <row r="2" spans="1:256" ht="21" customHeight="1" thickTop="1">
      <c r="A2" s="113"/>
      <c r="B2" s="114"/>
      <c r="C2" s="98" t="s">
        <v>0</v>
      </c>
      <c r="D2" s="99"/>
      <c r="E2" s="99"/>
      <c r="F2" s="105" t="s">
        <v>43</v>
      </c>
      <c r="G2" s="106"/>
      <c r="H2" s="100" t="s">
        <v>105</v>
      </c>
      <c r="I2" s="101"/>
      <c r="J2" s="101"/>
      <c r="K2" s="236"/>
    </row>
    <row r="3" spans="1:256" ht="42" customHeight="1">
      <c r="A3" s="92" t="s">
        <v>79</v>
      </c>
      <c r="B3" s="93" t="s">
        <v>192</v>
      </c>
      <c r="C3" s="94" t="s">
        <v>5</v>
      </c>
      <c r="D3" s="95" t="s">
        <v>125</v>
      </c>
      <c r="E3" s="94" t="s">
        <v>107</v>
      </c>
      <c r="F3" s="94" t="s">
        <v>126</v>
      </c>
      <c r="G3" s="95" t="s">
        <v>52</v>
      </c>
      <c r="H3" s="95" t="s">
        <v>2</v>
      </c>
      <c r="I3" s="103" t="s">
        <v>39</v>
      </c>
      <c r="J3" s="104"/>
      <c r="K3" s="236"/>
    </row>
    <row r="4" spans="1:256" ht="18" customHeight="1">
      <c r="A4" s="86"/>
      <c r="B4" s="87"/>
      <c r="C4" s="88"/>
      <c r="D4" s="88"/>
      <c r="E4" s="88"/>
      <c r="F4" s="88"/>
      <c r="G4" s="89"/>
      <c r="H4" s="88"/>
      <c r="I4" s="95" t="s">
        <v>4</v>
      </c>
      <c r="J4" s="102" t="s">
        <v>108</v>
      </c>
      <c r="K4" s="236"/>
    </row>
    <row r="5" spans="1:256" ht="15" customHeight="1">
      <c r="A5" s="91"/>
      <c r="B5" s="87"/>
      <c r="C5" s="88"/>
      <c r="D5" s="88"/>
      <c r="E5" s="88"/>
      <c r="F5" s="88"/>
      <c r="G5" s="89"/>
      <c r="H5" s="90"/>
      <c r="I5" s="90"/>
      <c r="J5" s="97" t="s">
        <v>9</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11">
        <v>1970</v>
      </c>
      <c r="B7" s="151">
        <v>205.05199999999999</v>
      </c>
      <c r="C7" s="13">
        <v>193.1</v>
      </c>
      <c r="D7" s="13">
        <v>18.899999999999999</v>
      </c>
      <c r="E7" s="13">
        <f t="shared" ref="E7:E37" si="0">C7+D7</f>
        <v>212</v>
      </c>
      <c r="F7" s="157">
        <v>26.2</v>
      </c>
      <c r="G7" s="157" t="s">
        <v>32</v>
      </c>
      <c r="H7" s="13">
        <f>E7-SUM(F7)</f>
        <v>185.8</v>
      </c>
      <c r="I7" s="152">
        <f>IF(H7=0,0,IF(B7=0,0,(H7/B7)))</f>
        <v>0.90611162046700355</v>
      </c>
      <c r="J7" s="152">
        <f>IF(H7=0,0,IF(B7=0,0,((H7*0.92)/B7)))</f>
        <v>0.83362269082964324</v>
      </c>
      <c r="K7" s="9"/>
      <c r="L7" s="9"/>
      <c r="M7" s="9"/>
      <c r="N7" s="9"/>
      <c r="O7" s="9"/>
      <c r="P7" s="9"/>
      <c r="Q7" s="9"/>
      <c r="R7" s="9"/>
      <c r="S7" s="9"/>
      <c r="T7" s="9"/>
      <c r="U7" s="9"/>
      <c r="V7" s="9"/>
      <c r="W7" s="9"/>
      <c r="X7" s="9"/>
      <c r="Y7" s="9"/>
      <c r="Z7" s="9"/>
      <c r="AA7" s="9"/>
      <c r="AB7" s="9"/>
      <c r="AC7" s="9"/>
      <c r="AD7" s="9"/>
      <c r="AE7" s="9"/>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c r="A8" s="153">
        <v>1971</v>
      </c>
      <c r="B8" s="154">
        <v>207.661</v>
      </c>
      <c r="C8" s="16">
        <v>203.9</v>
      </c>
      <c r="D8" s="16">
        <v>14.9</v>
      </c>
      <c r="E8" s="16">
        <f t="shared" si="0"/>
        <v>218.8</v>
      </c>
      <c r="F8" s="123">
        <v>26.3</v>
      </c>
      <c r="G8" s="123" t="s">
        <v>32</v>
      </c>
      <c r="H8" s="16">
        <f t="shared" ref="H8:H14" si="1">E8-SUM(F8)</f>
        <v>192.5</v>
      </c>
      <c r="I8" s="155">
        <f t="shared" ref="I8:I42" si="2">IF(H8=0,0,IF(B8=0,0,(H8/B8)))</f>
        <v>0.92699158725037445</v>
      </c>
      <c r="J8" s="155">
        <f t="shared" ref="J8:J42" si="3">IF(H8=0,0,IF(B8=0,0,((H8*0.92)/B8)))</f>
        <v>0.85283226027034442</v>
      </c>
    </row>
    <row r="9" spans="1:256">
      <c r="A9" s="153">
        <v>1972</v>
      </c>
      <c r="B9" s="154">
        <v>209.89599999999999</v>
      </c>
      <c r="C9" s="16">
        <v>230.7</v>
      </c>
      <c r="D9" s="16">
        <v>13</v>
      </c>
      <c r="E9" s="16">
        <f t="shared" si="0"/>
        <v>243.7</v>
      </c>
      <c r="F9" s="123">
        <v>25.5</v>
      </c>
      <c r="G9" s="123" t="s">
        <v>32</v>
      </c>
      <c r="H9" s="16">
        <f t="shared" si="1"/>
        <v>218.2</v>
      </c>
      <c r="I9" s="155">
        <f t="shared" si="2"/>
        <v>1.0395624499752258</v>
      </c>
      <c r="J9" s="155">
        <f t="shared" si="3"/>
        <v>0.95639745397720777</v>
      </c>
    </row>
    <row r="10" spans="1:256">
      <c r="A10" s="153">
        <v>1973</v>
      </c>
      <c r="B10" s="154">
        <v>211.90899999999999</v>
      </c>
      <c r="C10" s="16">
        <v>245.3</v>
      </c>
      <c r="D10" s="16">
        <v>17.600000000000001</v>
      </c>
      <c r="E10" s="16">
        <f t="shared" si="0"/>
        <v>262.90000000000003</v>
      </c>
      <c r="F10" s="123">
        <v>27.9</v>
      </c>
      <c r="G10" s="123" t="s">
        <v>32</v>
      </c>
      <c r="H10" s="16">
        <f t="shared" si="1"/>
        <v>235.00000000000003</v>
      </c>
      <c r="I10" s="155">
        <f t="shared" si="2"/>
        <v>1.1089665847132497</v>
      </c>
      <c r="J10" s="155">
        <f t="shared" si="3"/>
        <v>1.0202492579361899</v>
      </c>
    </row>
    <row r="11" spans="1:256">
      <c r="A11" s="153">
        <v>1974</v>
      </c>
      <c r="B11" s="154">
        <v>213.85400000000001</v>
      </c>
      <c r="C11" s="16">
        <v>218.5</v>
      </c>
      <c r="D11" s="16">
        <v>24.1</v>
      </c>
      <c r="E11" s="16">
        <f t="shared" si="0"/>
        <v>242.6</v>
      </c>
      <c r="F11" s="123">
        <v>27.4</v>
      </c>
      <c r="G11" s="123" t="s">
        <v>32</v>
      </c>
      <c r="H11" s="16">
        <f t="shared" si="1"/>
        <v>215.2</v>
      </c>
      <c r="I11" s="155">
        <f t="shared" si="2"/>
        <v>1.0062940136728795</v>
      </c>
      <c r="J11" s="155">
        <f t="shared" si="3"/>
        <v>0.92579049257904922</v>
      </c>
    </row>
    <row r="12" spans="1:256">
      <c r="A12" s="14">
        <v>1975</v>
      </c>
      <c r="B12" s="154">
        <v>215.97300000000001</v>
      </c>
      <c r="C12" s="16">
        <v>239.5</v>
      </c>
      <c r="D12" s="16">
        <v>12</v>
      </c>
      <c r="E12" s="16">
        <f t="shared" si="0"/>
        <v>251.5</v>
      </c>
      <c r="F12" s="123">
        <v>22.3</v>
      </c>
      <c r="G12" s="123" t="s">
        <v>32</v>
      </c>
      <c r="H12" s="16">
        <f t="shared" si="1"/>
        <v>229.2</v>
      </c>
      <c r="I12" s="155">
        <f t="shared" si="2"/>
        <v>1.0612437665819336</v>
      </c>
      <c r="J12" s="155">
        <f t="shared" si="3"/>
        <v>0.9763442652553791</v>
      </c>
      <c r="K12" s="9"/>
      <c r="L12" s="9"/>
      <c r="M12" s="9"/>
      <c r="N12" s="9"/>
      <c r="O12" s="9"/>
      <c r="P12" s="9"/>
      <c r="Q12" s="9"/>
      <c r="R12" s="9"/>
      <c r="S12" s="9"/>
      <c r="T12" s="9"/>
      <c r="U12" s="9"/>
      <c r="V12" s="9"/>
      <c r="W12" s="9"/>
      <c r="X12" s="9"/>
      <c r="Y12" s="9"/>
      <c r="Z12" s="9"/>
      <c r="AA12" s="9"/>
      <c r="AB12" s="9"/>
      <c r="AC12" s="9"/>
      <c r="AD12" s="9"/>
      <c r="AE12" s="9"/>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156">
        <v>1976</v>
      </c>
      <c r="B13" s="151">
        <v>218.035</v>
      </c>
      <c r="C13" s="13">
        <v>234.6</v>
      </c>
      <c r="D13" s="13">
        <v>15</v>
      </c>
      <c r="E13" s="13">
        <f t="shared" si="0"/>
        <v>249.6</v>
      </c>
      <c r="F13" s="157">
        <v>27.2</v>
      </c>
      <c r="G13" s="157" t="s">
        <v>32</v>
      </c>
      <c r="H13" s="13">
        <f t="shared" si="1"/>
        <v>222.4</v>
      </c>
      <c r="I13" s="152">
        <f t="shared" si="2"/>
        <v>1.0200197216043296</v>
      </c>
      <c r="J13" s="152">
        <f t="shared" si="3"/>
        <v>0.93841814387598321</v>
      </c>
    </row>
    <row r="14" spans="1:256">
      <c r="A14" s="156">
        <v>1977</v>
      </c>
      <c r="B14" s="151">
        <v>220.23899999999998</v>
      </c>
      <c r="C14" s="13">
        <v>259.10000000000002</v>
      </c>
      <c r="D14" s="13">
        <v>18.100000000000001</v>
      </c>
      <c r="E14" s="13">
        <f t="shared" si="0"/>
        <v>277.20000000000005</v>
      </c>
      <c r="F14" s="157">
        <v>28.8</v>
      </c>
      <c r="G14" s="157" t="s">
        <v>32</v>
      </c>
      <c r="H14" s="13">
        <f t="shared" si="1"/>
        <v>248.40000000000003</v>
      </c>
      <c r="I14" s="152">
        <f t="shared" si="2"/>
        <v>1.1278656368763029</v>
      </c>
      <c r="J14" s="152">
        <f t="shared" si="3"/>
        <v>1.0376363859261988</v>
      </c>
    </row>
    <row r="15" spans="1:256">
      <c r="A15" s="156">
        <v>1978</v>
      </c>
      <c r="B15" s="151">
        <v>222.58500000000001</v>
      </c>
      <c r="C15" s="13">
        <v>341.3</v>
      </c>
      <c r="D15" s="13">
        <v>24.4</v>
      </c>
      <c r="E15" s="13">
        <f t="shared" si="0"/>
        <v>365.7</v>
      </c>
      <c r="F15" s="13">
        <v>19.600000000000001</v>
      </c>
      <c r="G15" s="157" t="s">
        <v>32</v>
      </c>
      <c r="H15" s="13">
        <f t="shared" ref="H15:H37" si="4">E15-F15</f>
        <v>346.09999999999997</v>
      </c>
      <c r="I15" s="152">
        <f t="shared" si="2"/>
        <v>1.5549116068018958</v>
      </c>
      <c r="J15" s="152">
        <f t="shared" si="3"/>
        <v>1.4305186782577441</v>
      </c>
    </row>
    <row r="16" spans="1:256">
      <c r="A16" s="156">
        <v>1979</v>
      </c>
      <c r="B16" s="151">
        <v>225.05500000000001</v>
      </c>
      <c r="C16" s="13">
        <v>347.7</v>
      </c>
      <c r="D16" s="13">
        <v>28.7</v>
      </c>
      <c r="E16" s="13">
        <f t="shared" si="0"/>
        <v>376.4</v>
      </c>
      <c r="F16" s="13">
        <v>19.3</v>
      </c>
      <c r="G16" s="157" t="s">
        <v>32</v>
      </c>
      <c r="H16" s="13">
        <f t="shared" si="4"/>
        <v>357.09999999999997</v>
      </c>
      <c r="I16" s="152">
        <f t="shared" si="2"/>
        <v>1.5867232454288949</v>
      </c>
      <c r="J16" s="152">
        <f t="shared" si="3"/>
        <v>1.4597853857945835</v>
      </c>
    </row>
    <row r="17" spans="1:256">
      <c r="A17" s="11">
        <v>1980</v>
      </c>
      <c r="B17" s="151">
        <v>227.726</v>
      </c>
      <c r="C17" s="13">
        <v>318</v>
      </c>
      <c r="D17" s="13">
        <v>26.5</v>
      </c>
      <c r="E17" s="13">
        <f t="shared" si="0"/>
        <v>344.5</v>
      </c>
      <c r="F17" s="13">
        <v>22.1</v>
      </c>
      <c r="G17" s="157" t="s">
        <v>32</v>
      </c>
      <c r="H17" s="13">
        <f t="shared" si="4"/>
        <v>322.39999999999998</v>
      </c>
      <c r="I17" s="152">
        <f t="shared" si="2"/>
        <v>1.4157364552137217</v>
      </c>
      <c r="J17" s="152">
        <f t="shared" si="3"/>
        <v>1.3024775387966241</v>
      </c>
      <c r="K17" s="9"/>
      <c r="L17" s="9"/>
      <c r="M17" s="9"/>
      <c r="N17" s="9"/>
      <c r="O17" s="9"/>
      <c r="P17" s="9"/>
      <c r="Q17" s="9"/>
      <c r="R17" s="9"/>
      <c r="S17" s="9"/>
      <c r="T17" s="9"/>
      <c r="U17" s="9"/>
      <c r="V17" s="9"/>
      <c r="W17" s="9"/>
      <c r="X17" s="9"/>
      <c r="Y17" s="9"/>
      <c r="Z17" s="9"/>
      <c r="AA17" s="9"/>
      <c r="AB17" s="9"/>
      <c r="AC17" s="9"/>
      <c r="AD17" s="9"/>
      <c r="AE17" s="9"/>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153">
        <v>1981</v>
      </c>
      <c r="B18" s="154">
        <v>229.96600000000001</v>
      </c>
      <c r="C18" s="16">
        <v>341.9</v>
      </c>
      <c r="D18" s="16">
        <v>29</v>
      </c>
      <c r="E18" s="16">
        <f t="shared" si="0"/>
        <v>370.9</v>
      </c>
      <c r="F18" s="16">
        <v>17.2</v>
      </c>
      <c r="G18" s="123" t="s">
        <v>32</v>
      </c>
      <c r="H18" s="16">
        <f t="shared" si="4"/>
        <v>353.7</v>
      </c>
      <c r="I18" s="155">
        <f t="shared" si="2"/>
        <v>1.538053451379769</v>
      </c>
      <c r="J18" s="155">
        <f t="shared" si="3"/>
        <v>1.4150091752693876</v>
      </c>
    </row>
    <row r="19" spans="1:256">
      <c r="A19" s="153">
        <v>1982</v>
      </c>
      <c r="B19" s="154">
        <v>232.18799999999999</v>
      </c>
      <c r="C19" s="16">
        <v>378</v>
      </c>
      <c r="D19" s="16">
        <v>78.599999999999994</v>
      </c>
      <c r="E19" s="16">
        <f t="shared" si="0"/>
        <v>456.6</v>
      </c>
      <c r="F19" s="16">
        <v>31.7</v>
      </c>
      <c r="G19" s="123" t="s">
        <v>32</v>
      </c>
      <c r="H19" s="16">
        <f t="shared" si="4"/>
        <v>424.90000000000003</v>
      </c>
      <c r="I19" s="155">
        <f t="shared" si="2"/>
        <v>1.8299826003066484</v>
      </c>
      <c r="J19" s="155">
        <f t="shared" si="3"/>
        <v>1.6835839922821165</v>
      </c>
    </row>
    <row r="20" spans="1:256">
      <c r="A20" s="153">
        <v>1983</v>
      </c>
      <c r="B20" s="154">
        <v>234.30699999999999</v>
      </c>
      <c r="C20" s="16">
        <v>391.8</v>
      </c>
      <c r="D20" s="16">
        <v>39.9</v>
      </c>
      <c r="E20" s="16">
        <f t="shared" si="0"/>
        <v>431.7</v>
      </c>
      <c r="F20" s="16">
        <v>17.8</v>
      </c>
      <c r="G20" s="123" t="s">
        <v>32</v>
      </c>
      <c r="H20" s="16">
        <f t="shared" si="4"/>
        <v>413.9</v>
      </c>
      <c r="I20" s="155">
        <f t="shared" si="2"/>
        <v>1.7664858497612108</v>
      </c>
      <c r="J20" s="155">
        <f t="shared" si="3"/>
        <v>1.625166981780314</v>
      </c>
    </row>
    <row r="21" spans="1:256">
      <c r="A21" s="153">
        <v>1984</v>
      </c>
      <c r="B21" s="154">
        <v>236.34800000000001</v>
      </c>
      <c r="C21" s="16">
        <v>403.1</v>
      </c>
      <c r="D21" s="16">
        <v>41.3</v>
      </c>
      <c r="E21" s="16">
        <f>C21+D21</f>
        <v>444.40000000000003</v>
      </c>
      <c r="F21" s="16">
        <v>15.2</v>
      </c>
      <c r="G21" s="123" t="s">
        <v>32</v>
      </c>
      <c r="H21" s="16">
        <f t="shared" si="4"/>
        <v>429.20000000000005</v>
      </c>
      <c r="I21" s="155">
        <f t="shared" si="2"/>
        <v>1.8159662870005246</v>
      </c>
      <c r="J21" s="155">
        <f t="shared" si="3"/>
        <v>1.6706889840404828</v>
      </c>
    </row>
    <row r="22" spans="1:256">
      <c r="A22" s="14">
        <v>1985</v>
      </c>
      <c r="B22" s="154">
        <v>238.46600000000001</v>
      </c>
      <c r="C22" s="16">
        <v>475.8</v>
      </c>
      <c r="D22" s="16">
        <v>42.7</v>
      </c>
      <c r="E22" s="16">
        <f t="shared" si="0"/>
        <v>518.5</v>
      </c>
      <c r="F22" s="16">
        <v>20</v>
      </c>
      <c r="G22" s="123" t="s">
        <v>32</v>
      </c>
      <c r="H22" s="16">
        <f t="shared" si="4"/>
        <v>498.5</v>
      </c>
      <c r="I22" s="155">
        <f t="shared" si="2"/>
        <v>2.0904447594206301</v>
      </c>
      <c r="J22" s="155">
        <f t="shared" si="3"/>
        <v>1.9232091786669798</v>
      </c>
      <c r="K22" s="9"/>
      <c r="L22" s="9"/>
      <c r="M22" s="9"/>
      <c r="N22" s="9"/>
      <c r="O22" s="9"/>
      <c r="P22" s="9"/>
      <c r="Q22" s="9"/>
      <c r="R22" s="9"/>
      <c r="S22" s="9"/>
      <c r="T22" s="9"/>
      <c r="U22" s="9"/>
      <c r="V22" s="9"/>
      <c r="W22" s="9"/>
      <c r="X22" s="9"/>
      <c r="Y22" s="9"/>
      <c r="Z22" s="9"/>
      <c r="AA22" s="9"/>
      <c r="AB22" s="9"/>
      <c r="AC22" s="9"/>
      <c r="AD22" s="9"/>
      <c r="AE22" s="9"/>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156">
        <v>1986</v>
      </c>
      <c r="B23" s="151">
        <v>240.65100000000001</v>
      </c>
      <c r="C23" s="13">
        <v>543.79999999999995</v>
      </c>
      <c r="D23" s="13">
        <v>62.7</v>
      </c>
      <c r="E23" s="13">
        <f t="shared" si="0"/>
        <v>606.5</v>
      </c>
      <c r="F23" s="13">
        <v>20.6</v>
      </c>
      <c r="G23" s="157" t="s">
        <v>32</v>
      </c>
      <c r="H23" s="13">
        <f t="shared" si="4"/>
        <v>585.9</v>
      </c>
      <c r="I23" s="152">
        <f t="shared" si="2"/>
        <v>2.4346460226635251</v>
      </c>
      <c r="J23" s="152">
        <f t="shared" si="3"/>
        <v>2.2398743408504433</v>
      </c>
    </row>
    <row r="24" spans="1:256">
      <c r="A24" s="156">
        <v>1987</v>
      </c>
      <c r="B24" s="151">
        <v>242.804</v>
      </c>
      <c r="C24" s="13">
        <v>481.1</v>
      </c>
      <c r="D24" s="13">
        <v>77.8</v>
      </c>
      <c r="E24" s="13">
        <f t="shared" si="0"/>
        <v>558.9</v>
      </c>
      <c r="F24" s="13">
        <v>27.6</v>
      </c>
      <c r="G24" s="157" t="s">
        <v>32</v>
      </c>
      <c r="H24" s="13">
        <f t="shared" si="4"/>
        <v>531.29999999999995</v>
      </c>
      <c r="I24" s="152">
        <f t="shared" si="2"/>
        <v>2.1881847086538935</v>
      </c>
      <c r="J24" s="152">
        <f t="shared" si="3"/>
        <v>2.0131299319615823</v>
      </c>
    </row>
    <row r="25" spans="1:256">
      <c r="A25" s="156">
        <v>1988</v>
      </c>
      <c r="B25" s="151">
        <v>245.02099999999999</v>
      </c>
      <c r="C25" s="13">
        <v>524.1</v>
      </c>
      <c r="D25" s="13">
        <v>83.8</v>
      </c>
      <c r="E25" s="13">
        <f t="shared" si="0"/>
        <v>607.9</v>
      </c>
      <c r="F25" s="13">
        <v>32</v>
      </c>
      <c r="G25" s="157" t="s">
        <v>32</v>
      </c>
      <c r="H25" s="13">
        <f t="shared" si="4"/>
        <v>575.9</v>
      </c>
      <c r="I25" s="152">
        <f t="shared" si="2"/>
        <v>2.3504107811167207</v>
      </c>
      <c r="J25" s="152">
        <f t="shared" si="3"/>
        <v>2.1623779186273828</v>
      </c>
    </row>
    <row r="26" spans="1:256">
      <c r="A26" s="156">
        <v>1989</v>
      </c>
      <c r="B26" s="151">
        <v>247.34200000000001</v>
      </c>
      <c r="C26" s="13">
        <v>513.1</v>
      </c>
      <c r="D26" s="13">
        <v>134.30000000000001</v>
      </c>
      <c r="E26" s="13">
        <f t="shared" si="0"/>
        <v>647.40000000000009</v>
      </c>
      <c r="F26" s="13">
        <v>30.6</v>
      </c>
      <c r="G26" s="157" t="s">
        <v>32</v>
      </c>
      <c r="H26" s="13">
        <f t="shared" si="4"/>
        <v>616.80000000000007</v>
      </c>
      <c r="I26" s="152">
        <f t="shared" si="2"/>
        <v>2.4937131582990353</v>
      </c>
      <c r="J26" s="152">
        <f t="shared" si="3"/>
        <v>2.2942161056351131</v>
      </c>
    </row>
    <row r="27" spans="1:256">
      <c r="A27" s="11">
        <v>1990</v>
      </c>
      <c r="B27" s="151">
        <v>250.13200000000001</v>
      </c>
      <c r="C27" s="13">
        <v>450.3</v>
      </c>
      <c r="D27" s="13">
        <v>115</v>
      </c>
      <c r="E27" s="13">
        <f t="shared" si="0"/>
        <v>565.29999999999995</v>
      </c>
      <c r="F27" s="13">
        <v>49.6</v>
      </c>
      <c r="G27" s="157" t="s">
        <v>32</v>
      </c>
      <c r="H27" s="13">
        <f t="shared" si="4"/>
        <v>515.69999999999993</v>
      </c>
      <c r="I27" s="152">
        <f t="shared" si="2"/>
        <v>2.0617114163721553</v>
      </c>
      <c r="J27" s="152">
        <f t="shared" si="3"/>
        <v>1.8967745030623828</v>
      </c>
      <c r="K27" s="9"/>
      <c r="L27" s="9"/>
      <c r="M27" s="9"/>
      <c r="N27" s="9"/>
      <c r="O27" s="9"/>
      <c r="P27" s="9"/>
      <c r="Q27" s="9"/>
      <c r="R27" s="9"/>
      <c r="S27" s="9"/>
      <c r="T27" s="9"/>
      <c r="U27" s="9"/>
      <c r="V27" s="9"/>
      <c r="W27" s="9"/>
      <c r="X27" s="9"/>
      <c r="Y27" s="9"/>
      <c r="Z27" s="9"/>
      <c r="AA27" s="9"/>
      <c r="AB27" s="9"/>
      <c r="AC27" s="9"/>
      <c r="AD27" s="9"/>
      <c r="AE27" s="9"/>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c r="A28" s="153">
        <v>1991</v>
      </c>
      <c r="B28" s="154">
        <v>253.49299999999999</v>
      </c>
      <c r="C28" s="16">
        <v>373.7</v>
      </c>
      <c r="D28" s="16">
        <v>160.19999999999999</v>
      </c>
      <c r="E28" s="16">
        <f t="shared" si="0"/>
        <v>533.9</v>
      </c>
      <c r="F28" s="16">
        <v>53.3</v>
      </c>
      <c r="G28" s="123" t="s">
        <v>32</v>
      </c>
      <c r="H28" s="16">
        <f t="shared" si="4"/>
        <v>480.59999999999997</v>
      </c>
      <c r="I28" s="155">
        <f t="shared" si="2"/>
        <v>1.8959103407194675</v>
      </c>
      <c r="J28" s="155">
        <f t="shared" si="3"/>
        <v>1.7442375134619101</v>
      </c>
    </row>
    <row r="29" spans="1:256">
      <c r="A29" s="153">
        <v>1992</v>
      </c>
      <c r="B29" s="154">
        <v>256.89400000000001</v>
      </c>
      <c r="C29" s="16">
        <v>474</v>
      </c>
      <c r="D29" s="16">
        <v>111.2</v>
      </c>
      <c r="E29" s="16">
        <f t="shared" si="0"/>
        <v>585.20000000000005</v>
      </c>
      <c r="F29" s="16">
        <v>45.5</v>
      </c>
      <c r="G29" s="123" t="s">
        <v>32</v>
      </c>
      <c r="H29" s="16">
        <f t="shared" si="4"/>
        <v>539.70000000000005</v>
      </c>
      <c r="I29" s="155">
        <f t="shared" si="2"/>
        <v>2.1008665052511932</v>
      </c>
      <c r="J29" s="155">
        <f t="shared" si="3"/>
        <v>1.9327971848310979</v>
      </c>
    </row>
    <row r="30" spans="1:256">
      <c r="A30" s="153">
        <v>1993</v>
      </c>
      <c r="B30" s="154">
        <v>260.255</v>
      </c>
      <c r="C30" s="16">
        <v>379.2</v>
      </c>
      <c r="D30" s="16">
        <v>118.4</v>
      </c>
      <c r="E30" s="16">
        <f t="shared" si="0"/>
        <v>497.6</v>
      </c>
      <c r="F30" s="16">
        <v>46</v>
      </c>
      <c r="G30" s="123" t="s">
        <v>32</v>
      </c>
      <c r="H30" s="16">
        <f t="shared" si="4"/>
        <v>451.6</v>
      </c>
      <c r="I30" s="155">
        <f t="shared" si="2"/>
        <v>1.7352212253366892</v>
      </c>
      <c r="J30" s="155">
        <f t="shared" si="3"/>
        <v>1.5964035273097541</v>
      </c>
    </row>
    <row r="31" spans="1:256">
      <c r="A31" s="153">
        <v>1994</v>
      </c>
      <c r="B31" s="154">
        <v>263.43599999999998</v>
      </c>
      <c r="C31" s="16">
        <v>472.4</v>
      </c>
      <c r="D31" s="16">
        <v>114.5</v>
      </c>
      <c r="E31" s="16">
        <f t="shared" si="0"/>
        <v>586.9</v>
      </c>
      <c r="F31" s="16">
        <v>59.7</v>
      </c>
      <c r="G31" s="123" t="s">
        <v>32</v>
      </c>
      <c r="H31" s="16">
        <f t="shared" si="4"/>
        <v>527.19999999999993</v>
      </c>
      <c r="I31" s="155">
        <f t="shared" si="2"/>
        <v>2.0012450841950225</v>
      </c>
      <c r="J31" s="155">
        <f t="shared" si="3"/>
        <v>1.8411454774594209</v>
      </c>
    </row>
    <row r="32" spans="1:256">
      <c r="A32" s="14">
        <v>1995</v>
      </c>
      <c r="B32" s="154">
        <v>266.55700000000002</v>
      </c>
      <c r="C32" s="16">
        <v>433.2</v>
      </c>
      <c r="D32" s="16">
        <v>123.15118185</v>
      </c>
      <c r="E32" s="16">
        <f t="shared" si="0"/>
        <v>556.35118184999999</v>
      </c>
      <c r="F32" s="16">
        <v>51.4</v>
      </c>
      <c r="G32" s="123" t="s">
        <v>32</v>
      </c>
      <c r="H32" s="16">
        <f t="shared" si="4"/>
        <v>504.95118185000001</v>
      </c>
      <c r="I32" s="155">
        <f t="shared" si="2"/>
        <v>1.8943459817224833</v>
      </c>
      <c r="J32" s="155">
        <f t="shared" si="3"/>
        <v>1.7427983031846845</v>
      </c>
      <c r="K32" s="9"/>
      <c r="L32" s="9"/>
      <c r="M32" s="9"/>
      <c r="N32" s="9"/>
      <c r="O32" s="9"/>
      <c r="P32" s="9"/>
      <c r="Q32" s="9"/>
      <c r="R32" s="9"/>
      <c r="S32" s="9"/>
      <c r="T32" s="9"/>
      <c r="U32" s="9"/>
      <c r="V32" s="9"/>
      <c r="W32" s="9"/>
      <c r="X32" s="9"/>
      <c r="Y32" s="9"/>
      <c r="Z32" s="9"/>
      <c r="AA32" s="9"/>
      <c r="AB32" s="9"/>
      <c r="AC32" s="9"/>
      <c r="AD32" s="9"/>
      <c r="AE32" s="9"/>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10">
      <c r="A33" s="156">
        <v>1996</v>
      </c>
      <c r="B33" s="151">
        <v>269.66699999999997</v>
      </c>
      <c r="C33" s="13">
        <v>473.7</v>
      </c>
      <c r="D33" s="13">
        <v>126.68044365</v>
      </c>
      <c r="E33" s="13">
        <f t="shared" si="0"/>
        <v>600.38044364999996</v>
      </c>
      <c r="F33" s="13">
        <v>49.461418800000004</v>
      </c>
      <c r="G33" s="157" t="s">
        <v>32</v>
      </c>
      <c r="H33" s="13">
        <f t="shared" si="4"/>
        <v>550.91902484999991</v>
      </c>
      <c r="I33" s="152">
        <f t="shared" si="2"/>
        <v>2.0429604840414286</v>
      </c>
      <c r="J33" s="152">
        <f t="shared" si="3"/>
        <v>1.8795236453181146</v>
      </c>
    </row>
    <row r="34" spans="1:10">
      <c r="A34" s="156">
        <v>1997</v>
      </c>
      <c r="B34" s="151">
        <v>272.91199999999998</v>
      </c>
      <c r="C34" s="13">
        <v>482.8</v>
      </c>
      <c r="D34" s="13">
        <v>162.79030935</v>
      </c>
      <c r="E34" s="13">
        <f t="shared" si="0"/>
        <v>645.59030934999998</v>
      </c>
      <c r="F34" s="13">
        <v>39.754413450000001</v>
      </c>
      <c r="G34" s="157" t="s">
        <v>32</v>
      </c>
      <c r="H34" s="13">
        <f t="shared" si="4"/>
        <v>605.83589589999997</v>
      </c>
      <c r="I34" s="152">
        <f t="shared" si="2"/>
        <v>2.2198946763059153</v>
      </c>
      <c r="J34" s="152">
        <f t="shared" si="3"/>
        <v>2.0423031022014424</v>
      </c>
    </row>
    <row r="35" spans="1:10">
      <c r="A35" s="156">
        <v>1998</v>
      </c>
      <c r="B35" s="151">
        <v>276.11500000000001</v>
      </c>
      <c r="C35" s="13">
        <v>501.3</v>
      </c>
      <c r="D35" s="13">
        <v>184.64825610000003</v>
      </c>
      <c r="E35" s="13">
        <f t="shared" si="0"/>
        <v>685.94825609999998</v>
      </c>
      <c r="F35" s="13">
        <v>39.433749300000002</v>
      </c>
      <c r="G35" s="157" t="s">
        <v>32</v>
      </c>
      <c r="H35" s="13">
        <f t="shared" si="4"/>
        <v>646.51450679999994</v>
      </c>
      <c r="I35" s="152">
        <f t="shared" si="2"/>
        <v>2.3414682534451221</v>
      </c>
      <c r="J35" s="152">
        <f t="shared" si="3"/>
        <v>2.1541507931695123</v>
      </c>
    </row>
    <row r="36" spans="1:10">
      <c r="A36" s="156">
        <v>1999</v>
      </c>
      <c r="B36" s="151">
        <v>279.29500000000002</v>
      </c>
      <c r="C36" s="13">
        <v>516</v>
      </c>
      <c r="D36" s="13">
        <v>214.26802809999998</v>
      </c>
      <c r="E36" s="13">
        <f t="shared" si="0"/>
        <v>730.26802810000004</v>
      </c>
      <c r="F36" s="13">
        <v>46.004772590000002</v>
      </c>
      <c r="G36" s="157" t="s">
        <v>32</v>
      </c>
      <c r="H36" s="13">
        <f t="shared" si="4"/>
        <v>684.26325551000002</v>
      </c>
      <c r="I36" s="152">
        <f t="shared" si="2"/>
        <v>2.449966005513883</v>
      </c>
      <c r="J36" s="152">
        <f t="shared" si="3"/>
        <v>2.2539687250727725</v>
      </c>
    </row>
    <row r="37" spans="1:10">
      <c r="A37" s="156">
        <v>2000</v>
      </c>
      <c r="B37" s="151">
        <v>282.38499999999999</v>
      </c>
      <c r="C37" s="13">
        <v>511.6</v>
      </c>
      <c r="D37" s="13">
        <v>174.11135111999999</v>
      </c>
      <c r="E37" s="13">
        <f t="shared" si="0"/>
        <v>685.71135112000002</v>
      </c>
      <c r="F37" s="13">
        <v>46.771140960000004</v>
      </c>
      <c r="G37" s="157" t="s">
        <v>32</v>
      </c>
      <c r="H37" s="13">
        <f t="shared" si="4"/>
        <v>638.94021015999999</v>
      </c>
      <c r="I37" s="152">
        <f t="shared" si="2"/>
        <v>2.2626563385448946</v>
      </c>
      <c r="J37" s="152">
        <f t="shared" si="3"/>
        <v>2.0816438314613031</v>
      </c>
    </row>
    <row r="38" spans="1:10">
      <c r="A38" s="153">
        <v>2001</v>
      </c>
      <c r="B38" s="154">
        <v>285.30901899999998</v>
      </c>
      <c r="C38" s="16">
        <v>472</v>
      </c>
      <c r="D38" s="16">
        <v>139.85437121129999</v>
      </c>
      <c r="E38" s="16">
        <f t="shared" ref="E38:E43" si="5">C38+D38</f>
        <v>611.85437121129996</v>
      </c>
      <c r="F38" s="16">
        <v>48.587743954799997</v>
      </c>
      <c r="G38" s="123" t="s">
        <v>32</v>
      </c>
      <c r="H38" s="16">
        <f t="shared" ref="H38:H43" si="6">E38-F38</f>
        <v>563.26662725649999</v>
      </c>
      <c r="I38" s="155">
        <f t="shared" si="2"/>
        <v>1.9742335143513288</v>
      </c>
      <c r="J38" s="155">
        <f t="shared" si="3"/>
        <v>1.8162948332032223</v>
      </c>
    </row>
    <row r="39" spans="1:10">
      <c r="A39" s="153">
        <v>2002</v>
      </c>
      <c r="B39" s="154">
        <v>288.10481800000002</v>
      </c>
      <c r="C39" s="16">
        <v>506.5</v>
      </c>
      <c r="D39" s="16">
        <v>171.47050712000001</v>
      </c>
      <c r="E39" s="16">
        <f t="shared" si="5"/>
        <v>677.97050711999998</v>
      </c>
      <c r="F39" s="16">
        <v>47.35486272</v>
      </c>
      <c r="G39" s="123" t="s">
        <v>32</v>
      </c>
      <c r="H39" s="16">
        <f t="shared" si="6"/>
        <v>630.61564439999995</v>
      </c>
      <c r="I39" s="155">
        <f t="shared" si="2"/>
        <v>2.1888410224364936</v>
      </c>
      <c r="J39" s="155">
        <f t="shared" si="3"/>
        <v>2.0137337406415741</v>
      </c>
    </row>
    <row r="40" spans="1:10">
      <c r="A40" s="153">
        <v>2003</v>
      </c>
      <c r="B40" s="154">
        <v>290.81963400000001</v>
      </c>
      <c r="C40" s="16">
        <v>507.5</v>
      </c>
      <c r="D40" s="16">
        <v>166.41623107999999</v>
      </c>
      <c r="E40" s="16">
        <f t="shared" si="5"/>
        <v>673.91623107999999</v>
      </c>
      <c r="F40" s="16">
        <v>39.457399520000003</v>
      </c>
      <c r="G40" s="123" t="s">
        <v>32</v>
      </c>
      <c r="H40" s="16">
        <f t="shared" si="6"/>
        <v>634.45883156000002</v>
      </c>
      <c r="I40" s="155">
        <f t="shared" si="2"/>
        <v>2.1816231003165352</v>
      </c>
      <c r="J40" s="155">
        <f t="shared" si="3"/>
        <v>2.0070932522912126</v>
      </c>
    </row>
    <row r="41" spans="1:10">
      <c r="A41" s="153">
        <v>2004</v>
      </c>
      <c r="B41" s="154">
        <v>293.46318500000001</v>
      </c>
      <c r="C41" s="16">
        <v>478.1</v>
      </c>
      <c r="D41" s="16">
        <v>165.32144816000002</v>
      </c>
      <c r="E41" s="16">
        <f t="shared" si="5"/>
        <v>643.42144816000007</v>
      </c>
      <c r="F41" s="16">
        <v>42.598859160000003</v>
      </c>
      <c r="G41" s="123" t="s">
        <v>32</v>
      </c>
      <c r="H41" s="16">
        <f t="shared" si="6"/>
        <v>600.82258900000011</v>
      </c>
      <c r="I41" s="155">
        <f t="shared" si="2"/>
        <v>2.0473525120365612</v>
      </c>
      <c r="J41" s="155">
        <f t="shared" si="3"/>
        <v>1.8835643110736366</v>
      </c>
    </row>
    <row r="42" spans="1:10">
      <c r="A42" s="153">
        <v>2005</v>
      </c>
      <c r="B42" s="154">
        <v>296.186216</v>
      </c>
      <c r="C42" s="16">
        <v>424.3</v>
      </c>
      <c r="D42" s="16">
        <v>174.67846263999999</v>
      </c>
      <c r="E42" s="16">
        <f t="shared" si="5"/>
        <v>598.97846263999998</v>
      </c>
      <c r="F42" s="16">
        <v>45.625313800000001</v>
      </c>
      <c r="G42" s="123" t="s">
        <v>32</v>
      </c>
      <c r="H42" s="16">
        <f t="shared" si="6"/>
        <v>553.35314884000002</v>
      </c>
      <c r="I42" s="155">
        <f t="shared" si="2"/>
        <v>1.8682609755208865</v>
      </c>
      <c r="J42" s="155">
        <f t="shared" si="3"/>
        <v>1.7188000974792157</v>
      </c>
    </row>
    <row r="43" spans="1:10">
      <c r="A43" s="156">
        <v>2006</v>
      </c>
      <c r="B43" s="151">
        <v>298.99582500000002</v>
      </c>
      <c r="C43" s="13">
        <v>422.1</v>
      </c>
      <c r="D43" s="13">
        <v>186.14229964</v>
      </c>
      <c r="E43" s="13">
        <f t="shared" si="5"/>
        <v>608.24229964000006</v>
      </c>
      <c r="F43" s="13">
        <v>46.18331036</v>
      </c>
      <c r="G43" s="157" t="s">
        <v>32</v>
      </c>
      <c r="H43" s="13">
        <f t="shared" si="6"/>
        <v>562.05898928000011</v>
      </c>
      <c r="I43" s="152">
        <f t="shared" ref="I43:I49" si="7">IF(H43=0,0,IF(B43=0,0,(H43/B43)))</f>
        <v>1.8798221991226802</v>
      </c>
      <c r="J43" s="152">
        <f t="shared" ref="J43:J49" si="8">IF(H43=0,0,IF(B43=0,0,((H43*0.92)/B43)))</f>
        <v>1.7294364231928658</v>
      </c>
    </row>
    <row r="44" spans="1:10">
      <c r="A44" s="156">
        <v>2007</v>
      </c>
      <c r="B44" s="151">
        <v>302.003917</v>
      </c>
      <c r="C44" s="13">
        <v>414.4</v>
      </c>
      <c r="D44" s="13">
        <v>179.96482889999999</v>
      </c>
      <c r="E44" s="13">
        <f t="shared" ref="E44:E58" si="9">C44+D44</f>
        <v>594.36482890000002</v>
      </c>
      <c r="F44" s="13">
        <v>42.265944432000005</v>
      </c>
      <c r="G44" s="157" t="s">
        <v>32</v>
      </c>
      <c r="H44" s="13">
        <f t="shared" ref="H44:H49" si="10">E44-F44</f>
        <v>552.09888446800005</v>
      </c>
      <c r="I44" s="152">
        <f t="shared" si="7"/>
        <v>1.8281182904922391</v>
      </c>
      <c r="J44" s="152">
        <f t="shared" si="8"/>
        <v>1.6818688272528599</v>
      </c>
    </row>
    <row r="45" spans="1:10">
      <c r="A45" s="156">
        <v>2008</v>
      </c>
      <c r="B45" s="151">
        <v>304.79776099999998</v>
      </c>
      <c r="C45" s="13">
        <v>369</v>
      </c>
      <c r="D45" s="13">
        <v>190.77608572799997</v>
      </c>
      <c r="E45" s="13">
        <f t="shared" si="9"/>
        <v>559.776085728</v>
      </c>
      <c r="F45" s="13">
        <v>46.334913723</v>
      </c>
      <c r="G45" s="157" t="s">
        <v>32</v>
      </c>
      <c r="H45" s="13">
        <f t="shared" si="10"/>
        <v>513.441172005</v>
      </c>
      <c r="I45" s="152">
        <f t="shared" si="7"/>
        <v>1.6845306550824697</v>
      </c>
      <c r="J45" s="152">
        <f t="shared" si="8"/>
        <v>1.5497682026758721</v>
      </c>
    </row>
    <row r="46" spans="1:10">
      <c r="A46" s="156">
        <v>2009</v>
      </c>
      <c r="B46" s="151">
        <v>307.43940600000002</v>
      </c>
      <c r="C46" s="13">
        <v>365.7</v>
      </c>
      <c r="D46" s="13">
        <v>171.28323036</v>
      </c>
      <c r="E46" s="13">
        <f t="shared" si="9"/>
        <v>536.98323035999999</v>
      </c>
      <c r="F46" s="13">
        <v>40.164699519999999</v>
      </c>
      <c r="G46" s="157" t="s">
        <v>32</v>
      </c>
      <c r="H46" s="13">
        <f t="shared" si="10"/>
        <v>496.81853083999999</v>
      </c>
      <c r="I46" s="152">
        <f t="shared" si="7"/>
        <v>1.615988455429165</v>
      </c>
      <c r="J46" s="152">
        <f t="shared" si="8"/>
        <v>1.486709378994832</v>
      </c>
    </row>
    <row r="47" spans="1:10">
      <c r="A47" s="156">
        <v>2010</v>
      </c>
      <c r="B47" s="151">
        <v>309.74127900000002</v>
      </c>
      <c r="C47" s="13">
        <v>370.4</v>
      </c>
      <c r="D47" s="13">
        <v>188.80847357152942</v>
      </c>
      <c r="E47" s="13">
        <f t="shared" si="9"/>
        <v>559.20847357152934</v>
      </c>
      <c r="F47" s="13">
        <v>43.141623453000001</v>
      </c>
      <c r="G47" s="157" t="s">
        <v>32</v>
      </c>
      <c r="H47" s="13">
        <f t="shared" si="10"/>
        <v>516.06685011852937</v>
      </c>
      <c r="I47" s="152">
        <f t="shared" si="7"/>
        <v>1.6661222933690067</v>
      </c>
      <c r="J47" s="152">
        <f t="shared" si="8"/>
        <v>1.5328325098994862</v>
      </c>
    </row>
    <row r="48" spans="1:10">
      <c r="A48" s="158">
        <v>2011</v>
      </c>
      <c r="B48" s="159">
        <v>311.97391399999998</v>
      </c>
      <c r="C48" s="19">
        <v>362.8</v>
      </c>
      <c r="D48" s="19">
        <v>179.9584010861538</v>
      </c>
      <c r="E48" s="19">
        <f t="shared" si="9"/>
        <v>542.75840108615375</v>
      </c>
      <c r="F48" s="19">
        <v>42.626733519999995</v>
      </c>
      <c r="G48" s="126" t="s">
        <v>32</v>
      </c>
      <c r="H48" s="19">
        <f t="shared" si="10"/>
        <v>500.13166756615374</v>
      </c>
      <c r="I48" s="160">
        <f t="shared" si="7"/>
        <v>1.6031201492255336</v>
      </c>
      <c r="J48" s="160">
        <f t="shared" si="8"/>
        <v>1.4748705372874908</v>
      </c>
    </row>
    <row r="49" spans="1:10">
      <c r="A49" s="158">
        <v>2012</v>
      </c>
      <c r="B49" s="159">
        <v>314.16755799999999</v>
      </c>
      <c r="C49" s="19">
        <v>328.6</v>
      </c>
      <c r="D49" s="19">
        <v>180.13796944000001</v>
      </c>
      <c r="E49" s="19">
        <f t="shared" si="9"/>
        <v>508.73796944000003</v>
      </c>
      <c r="F49" s="19">
        <v>43.297489400000003</v>
      </c>
      <c r="G49" s="126" t="s">
        <v>32</v>
      </c>
      <c r="H49" s="19">
        <f t="shared" si="10"/>
        <v>465.44048004000001</v>
      </c>
      <c r="I49" s="160">
        <f t="shared" si="7"/>
        <v>1.4815039560513756</v>
      </c>
      <c r="J49" s="160">
        <f t="shared" si="8"/>
        <v>1.3629836395672659</v>
      </c>
    </row>
    <row r="50" spans="1:10">
      <c r="A50" s="158">
        <v>2013</v>
      </c>
      <c r="B50" s="159">
        <v>316.29476599999998</v>
      </c>
      <c r="C50" s="19">
        <v>360.5</v>
      </c>
      <c r="D50" s="19">
        <v>195.35930655999999</v>
      </c>
      <c r="E50" s="19">
        <f t="shared" si="9"/>
        <v>555.85930656000005</v>
      </c>
      <c r="F50" s="19">
        <v>47.593645000000002</v>
      </c>
      <c r="G50" s="126" t="s">
        <v>32</v>
      </c>
      <c r="H50" s="19">
        <f t="shared" ref="H50:H58" si="11">E50-F50</f>
        <v>508.26566156000007</v>
      </c>
      <c r="I50" s="160">
        <f t="shared" ref="I50:I58" si="12">IF(H50=0,0,IF(B50=0,0,(H50/B50)))</f>
        <v>1.606936681209578</v>
      </c>
      <c r="J50" s="160">
        <f t="shared" ref="J50:J58" si="13">IF(H50=0,0,IF(B50=0,0,((H50*0.92)/B50)))</f>
        <v>1.4783817467128118</v>
      </c>
    </row>
    <row r="51" spans="1:10">
      <c r="A51" s="158">
        <v>2014</v>
      </c>
      <c r="B51" s="159">
        <v>318.576955</v>
      </c>
      <c r="C51" s="19">
        <v>373.9</v>
      </c>
      <c r="D51" s="19">
        <v>193.60405195999999</v>
      </c>
      <c r="E51" s="19">
        <f t="shared" si="9"/>
        <v>567.50405195999997</v>
      </c>
      <c r="F51" s="19">
        <v>40.621514560000001</v>
      </c>
      <c r="G51" s="126" t="s">
        <v>32</v>
      </c>
      <c r="H51" s="19">
        <f t="shared" si="11"/>
        <v>526.88253739999993</v>
      </c>
      <c r="I51" s="160">
        <f t="shared" si="12"/>
        <v>1.653862682565975</v>
      </c>
      <c r="J51" s="160">
        <f t="shared" si="13"/>
        <v>1.5215536679606971</v>
      </c>
    </row>
    <row r="52" spans="1:10">
      <c r="A52" s="158">
        <v>2015</v>
      </c>
      <c r="B52" s="159">
        <v>320.87070299999999</v>
      </c>
      <c r="C52" s="19">
        <v>376.9</v>
      </c>
      <c r="D52" s="19">
        <v>204.61875078</v>
      </c>
      <c r="E52" s="19">
        <f t="shared" si="9"/>
        <v>581.51875078</v>
      </c>
      <c r="F52" s="19">
        <v>38.634843592500005</v>
      </c>
      <c r="G52" s="126" t="s">
        <v>32</v>
      </c>
      <c r="H52" s="19">
        <f t="shared" si="11"/>
        <v>542.88390718749997</v>
      </c>
      <c r="I52" s="160">
        <f t="shared" si="12"/>
        <v>1.6919086164980914</v>
      </c>
      <c r="J52" s="160">
        <f t="shared" si="13"/>
        <v>1.5565559271782441</v>
      </c>
    </row>
    <row r="53" spans="1:10">
      <c r="A53" s="161">
        <v>2016</v>
      </c>
      <c r="B53" s="162">
        <v>323.16101099999997</v>
      </c>
      <c r="C53" s="25">
        <v>393.25</v>
      </c>
      <c r="D53" s="25">
        <v>262.54396242000001</v>
      </c>
      <c r="E53" s="25">
        <f t="shared" si="9"/>
        <v>655.79396242000007</v>
      </c>
      <c r="F53" s="25">
        <v>56.935954620000004</v>
      </c>
      <c r="G53" s="128" t="s">
        <v>32</v>
      </c>
      <c r="H53" s="25">
        <f t="shared" si="11"/>
        <v>598.85800780000011</v>
      </c>
      <c r="I53" s="163">
        <f t="shared" si="12"/>
        <v>1.8531258023573896</v>
      </c>
      <c r="J53" s="163">
        <f t="shared" si="13"/>
        <v>1.7048757381687984</v>
      </c>
    </row>
    <row r="54" spans="1:10">
      <c r="A54" s="161">
        <v>2017</v>
      </c>
      <c r="B54" s="162">
        <v>325.20603</v>
      </c>
      <c r="C54" s="25">
        <v>336.4</v>
      </c>
      <c r="D54" s="25">
        <v>256.88223059999996</v>
      </c>
      <c r="E54" s="25">
        <f t="shared" si="9"/>
        <v>593.28223059999993</v>
      </c>
      <c r="F54" s="25">
        <v>54.848568059999998</v>
      </c>
      <c r="G54" s="128" t="s">
        <v>32</v>
      </c>
      <c r="H54" s="25">
        <f t="shared" si="11"/>
        <v>538.43366253999989</v>
      </c>
      <c r="I54" s="163">
        <f t="shared" si="12"/>
        <v>1.6556693691688309</v>
      </c>
      <c r="J54" s="163">
        <f t="shared" si="13"/>
        <v>1.5232158196353245</v>
      </c>
    </row>
    <row r="55" spans="1:10">
      <c r="A55" s="161">
        <v>2018</v>
      </c>
      <c r="B55" s="162">
        <v>326.92397599999998</v>
      </c>
      <c r="C55" s="175">
        <v>384.4</v>
      </c>
      <c r="D55" s="25">
        <v>235.93041690000001</v>
      </c>
      <c r="E55" s="25">
        <f t="shared" si="9"/>
        <v>620.33041690000005</v>
      </c>
      <c r="F55" s="175">
        <v>56.301295799999998</v>
      </c>
      <c r="G55" s="128" t="s">
        <v>32</v>
      </c>
      <c r="H55" s="25">
        <f t="shared" si="11"/>
        <v>564.0291211</v>
      </c>
      <c r="I55" s="163">
        <f t="shared" si="12"/>
        <v>1.7252608022239397</v>
      </c>
      <c r="J55" s="163">
        <f t="shared" si="13"/>
        <v>1.5872399380460249</v>
      </c>
    </row>
    <row r="56" spans="1:10" ht="13.2" customHeight="1">
      <c r="A56" s="161">
        <v>2019</v>
      </c>
      <c r="B56" s="162">
        <v>328.475998</v>
      </c>
      <c r="C56" s="25">
        <v>260.10000000000002</v>
      </c>
      <c r="D56" s="25">
        <v>211.71289973617638</v>
      </c>
      <c r="E56" s="25">
        <f t="shared" si="9"/>
        <v>471.8128997361764</v>
      </c>
      <c r="F56" s="25">
        <v>37.579484107423852</v>
      </c>
      <c r="G56" s="128" t="s">
        <v>32</v>
      </c>
      <c r="H56" s="25">
        <f t="shared" si="11"/>
        <v>434.23341562875254</v>
      </c>
      <c r="I56" s="163">
        <f t="shared" si="12"/>
        <v>1.3219639129576601</v>
      </c>
      <c r="J56" s="163">
        <f t="shared" si="13"/>
        <v>1.2162067999210473</v>
      </c>
    </row>
    <row r="57" spans="1:10" ht="13.2" customHeight="1">
      <c r="A57" s="161">
        <v>2020</v>
      </c>
      <c r="B57" s="162">
        <v>330.11398000000003</v>
      </c>
      <c r="C57" s="175">
        <v>219.6</v>
      </c>
      <c r="D57" s="25">
        <v>230.56244600139181</v>
      </c>
      <c r="E57" s="25">
        <f t="shared" si="9"/>
        <v>450.1624460013918</v>
      </c>
      <c r="F57" s="175">
        <v>45.500674304300958</v>
      </c>
      <c r="G57" s="128" t="s">
        <v>32</v>
      </c>
      <c r="H57" s="25">
        <f t="shared" si="11"/>
        <v>404.66177169709084</v>
      </c>
      <c r="I57" s="163">
        <f t="shared" si="12"/>
        <v>1.2258244007027235</v>
      </c>
      <c r="J57" s="163">
        <f t="shared" si="13"/>
        <v>1.1277584486465055</v>
      </c>
    </row>
    <row r="58" spans="1:10" ht="13.8" customHeight="1" thickBot="1">
      <c r="A58" s="242">
        <v>2021</v>
      </c>
      <c r="B58" s="243">
        <v>332.28139499999997</v>
      </c>
      <c r="C58" s="233">
        <v>175.95</v>
      </c>
      <c r="D58" s="233">
        <v>356.77740584129936</v>
      </c>
      <c r="E58" s="233">
        <f t="shared" si="9"/>
        <v>532.72740584129929</v>
      </c>
      <c r="F58" s="233">
        <v>66.151811545374954</v>
      </c>
      <c r="G58" s="234" t="s">
        <v>32</v>
      </c>
      <c r="H58" s="233">
        <f t="shared" si="11"/>
        <v>466.57559429592436</v>
      </c>
      <c r="I58" s="244">
        <f t="shared" si="12"/>
        <v>1.4041580459114311</v>
      </c>
      <c r="J58" s="244">
        <f t="shared" si="13"/>
        <v>1.2918254022385167</v>
      </c>
    </row>
    <row r="59" spans="1:10" ht="15" customHeight="1" thickTop="1">
      <c r="A59" s="149" t="s">
        <v>36</v>
      </c>
      <c r="B59" s="149"/>
    </row>
    <row r="60" spans="1:10">
      <c r="A60" s="149"/>
      <c r="B60" s="149"/>
    </row>
    <row r="61" spans="1:10" ht="15" customHeight="1">
      <c r="A61" s="149" t="s">
        <v>148</v>
      </c>
      <c r="B61" s="149"/>
    </row>
    <row r="62" spans="1:10" ht="15" customHeight="1">
      <c r="A62" s="149" t="s">
        <v>122</v>
      </c>
      <c r="B62" s="149"/>
    </row>
    <row r="63" spans="1:10" ht="15" customHeight="1">
      <c r="A63" s="149" t="s">
        <v>96</v>
      </c>
      <c r="B63" s="149"/>
    </row>
    <row r="64" spans="1:10" ht="15" customHeight="1">
      <c r="A64" s="149" t="s">
        <v>217</v>
      </c>
      <c r="B64" s="149"/>
    </row>
    <row r="65" spans="1:3" ht="15" customHeight="1">
      <c r="A65" s="149" t="s">
        <v>111</v>
      </c>
      <c r="B65" s="149"/>
    </row>
    <row r="66" spans="1:3" ht="15" customHeight="1">
      <c r="A66" s="149" t="s">
        <v>142</v>
      </c>
      <c r="B66" s="149"/>
    </row>
    <row r="67" spans="1:3" ht="13.2" customHeight="1">
      <c r="A67" s="149"/>
      <c r="B67" s="149"/>
    </row>
    <row r="68" spans="1:3" ht="15" customHeight="1">
      <c r="A68" s="254" t="s">
        <v>203</v>
      </c>
      <c r="B68" s="149"/>
    </row>
    <row r="69" spans="1:3">
      <c r="A69" s="149"/>
      <c r="B69" s="149"/>
    </row>
    <row r="70" spans="1:3">
      <c r="A70" s="149"/>
      <c r="B70" s="149"/>
    </row>
    <row r="71" spans="1:3">
      <c r="A71" s="149"/>
      <c r="B71" s="149"/>
      <c r="C71" s="149" t="s">
        <v>33</v>
      </c>
    </row>
    <row r="72" spans="1:3">
      <c r="A72" s="149"/>
      <c r="B72" s="149"/>
    </row>
    <row r="73" spans="1:3">
      <c r="A73" s="149"/>
      <c r="B73" s="149"/>
    </row>
  </sheetData>
  <phoneticPr fontId="4" type="noConversion"/>
  <printOptions horizontalCentered="1" verticalCentered="1"/>
  <pageMargins left="0.5" right="1" top="0.69930555555555596" bottom="0.44930555599999999" header="0" footer="0"/>
  <pageSetup scale="7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autoPageBreaks="0" fitToPage="1"/>
  </sheetPr>
  <dimension ref="A1:IV73"/>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149</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113"/>
      <c r="B2" s="114"/>
      <c r="C2" s="98" t="s">
        <v>0</v>
      </c>
      <c r="D2" s="99"/>
      <c r="E2" s="99"/>
      <c r="F2" s="105" t="s">
        <v>43</v>
      </c>
      <c r="G2" s="106"/>
      <c r="H2" s="100" t="s">
        <v>105</v>
      </c>
      <c r="I2" s="101"/>
      <c r="J2" s="101"/>
      <c r="K2" s="236"/>
    </row>
    <row r="3" spans="1:256" ht="42" customHeight="1">
      <c r="A3" s="92" t="s">
        <v>79</v>
      </c>
      <c r="B3" s="93" t="s">
        <v>192</v>
      </c>
      <c r="C3" s="94" t="s">
        <v>106</v>
      </c>
      <c r="D3" s="95" t="s">
        <v>1</v>
      </c>
      <c r="E3" s="94" t="s">
        <v>107</v>
      </c>
      <c r="F3" s="94" t="s">
        <v>3</v>
      </c>
      <c r="G3" s="95" t="s">
        <v>52</v>
      </c>
      <c r="H3" s="95" t="s">
        <v>2</v>
      </c>
      <c r="I3" s="103" t="s">
        <v>39</v>
      </c>
      <c r="J3" s="104"/>
      <c r="K3" s="236"/>
    </row>
    <row r="4" spans="1:256" ht="18" customHeight="1">
      <c r="A4" s="86"/>
      <c r="B4" s="87"/>
      <c r="C4" s="88"/>
      <c r="D4" s="88"/>
      <c r="E4" s="88"/>
      <c r="F4" s="88"/>
      <c r="G4" s="89"/>
      <c r="H4" s="88"/>
      <c r="I4" s="95" t="s">
        <v>4</v>
      </c>
      <c r="J4" s="102" t="s">
        <v>108</v>
      </c>
      <c r="K4" s="236"/>
    </row>
    <row r="5" spans="1:256" ht="15" customHeight="1">
      <c r="A5" s="91"/>
      <c r="B5" s="87"/>
      <c r="C5" s="88"/>
      <c r="D5" s="88"/>
      <c r="E5" s="88"/>
      <c r="F5" s="88"/>
      <c r="G5" s="89"/>
      <c r="H5" s="90"/>
      <c r="I5" s="90"/>
      <c r="J5" s="97" t="s">
        <v>49</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205.05199999999999</v>
      </c>
      <c r="C7" s="176" t="s">
        <v>32</v>
      </c>
      <c r="D7" s="176" t="s">
        <v>32</v>
      </c>
      <c r="E7" s="176" t="s">
        <v>32</v>
      </c>
      <c r="F7" s="176" t="s">
        <v>32</v>
      </c>
      <c r="G7" s="176" t="s">
        <v>32</v>
      </c>
      <c r="H7" s="64" t="s">
        <v>32</v>
      </c>
      <c r="I7" s="64" t="s">
        <v>32</v>
      </c>
      <c r="J7" s="64" t="s">
        <v>32</v>
      </c>
    </row>
    <row r="8" spans="1:256">
      <c r="A8" s="58">
        <v>1971</v>
      </c>
      <c r="B8" s="59">
        <v>207.661</v>
      </c>
      <c r="C8" s="177" t="s">
        <v>32</v>
      </c>
      <c r="D8" s="177" t="s">
        <v>32</v>
      </c>
      <c r="E8" s="177" t="s">
        <v>32</v>
      </c>
      <c r="F8" s="177" t="s">
        <v>32</v>
      </c>
      <c r="G8" s="177" t="s">
        <v>32</v>
      </c>
      <c r="H8" s="65" t="s">
        <v>32</v>
      </c>
      <c r="I8" s="109" t="s">
        <v>32</v>
      </c>
      <c r="J8" s="109" t="s">
        <v>32</v>
      </c>
    </row>
    <row r="9" spans="1:256">
      <c r="A9" s="58">
        <v>1972</v>
      </c>
      <c r="B9" s="59">
        <v>209.89599999999999</v>
      </c>
      <c r="C9" s="177" t="s">
        <v>32</v>
      </c>
      <c r="D9" s="177" t="s">
        <v>32</v>
      </c>
      <c r="E9" s="177" t="s">
        <v>32</v>
      </c>
      <c r="F9" s="177" t="s">
        <v>32</v>
      </c>
      <c r="G9" s="177" t="s">
        <v>32</v>
      </c>
      <c r="H9" s="65" t="s">
        <v>32</v>
      </c>
      <c r="I9" s="109" t="s">
        <v>32</v>
      </c>
      <c r="J9" s="109" t="s">
        <v>32</v>
      </c>
    </row>
    <row r="10" spans="1:256">
      <c r="A10" s="58">
        <v>1973</v>
      </c>
      <c r="B10" s="59">
        <v>211.90899999999999</v>
      </c>
      <c r="C10" s="177" t="s">
        <v>32</v>
      </c>
      <c r="D10" s="177" t="s">
        <v>32</v>
      </c>
      <c r="E10" s="177" t="s">
        <v>32</v>
      </c>
      <c r="F10" s="177" t="s">
        <v>32</v>
      </c>
      <c r="G10" s="177" t="s">
        <v>32</v>
      </c>
      <c r="H10" s="65" t="s">
        <v>32</v>
      </c>
      <c r="I10" s="109" t="s">
        <v>32</v>
      </c>
      <c r="J10" s="109" t="s">
        <v>32</v>
      </c>
    </row>
    <row r="11" spans="1:256">
      <c r="A11" s="58">
        <v>1974</v>
      </c>
      <c r="B11" s="59">
        <v>213.85400000000001</v>
      </c>
      <c r="C11" s="177" t="s">
        <v>32</v>
      </c>
      <c r="D11" s="177" t="s">
        <v>32</v>
      </c>
      <c r="E11" s="177" t="s">
        <v>32</v>
      </c>
      <c r="F11" s="177" t="s">
        <v>32</v>
      </c>
      <c r="G11" s="177" t="s">
        <v>32</v>
      </c>
      <c r="H11" s="65" t="s">
        <v>32</v>
      </c>
      <c r="I11" s="109" t="s">
        <v>32</v>
      </c>
      <c r="J11" s="109" t="s">
        <v>32</v>
      </c>
    </row>
    <row r="12" spans="1:256">
      <c r="A12" s="58">
        <v>1975</v>
      </c>
      <c r="B12" s="59">
        <v>215.97300000000001</v>
      </c>
      <c r="C12" s="177" t="s">
        <v>32</v>
      </c>
      <c r="D12" s="177" t="s">
        <v>32</v>
      </c>
      <c r="E12" s="177" t="s">
        <v>32</v>
      </c>
      <c r="F12" s="177" t="s">
        <v>32</v>
      </c>
      <c r="G12" s="177" t="s">
        <v>32</v>
      </c>
      <c r="H12" s="65" t="s">
        <v>32</v>
      </c>
      <c r="I12" s="109" t="s">
        <v>32</v>
      </c>
      <c r="J12" s="109" t="s">
        <v>32</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176" t="s">
        <v>32</v>
      </c>
      <c r="D13" s="176" t="s">
        <v>32</v>
      </c>
      <c r="E13" s="176" t="s">
        <v>32</v>
      </c>
      <c r="F13" s="176" t="s">
        <v>32</v>
      </c>
      <c r="G13" s="176" t="s">
        <v>32</v>
      </c>
      <c r="H13" s="64" t="s">
        <v>32</v>
      </c>
      <c r="I13" s="178" t="s">
        <v>32</v>
      </c>
      <c r="J13" s="178" t="s">
        <v>32</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176" t="s">
        <v>32</v>
      </c>
      <c r="D14" s="176" t="s">
        <v>32</v>
      </c>
      <c r="E14" s="176" t="s">
        <v>32</v>
      </c>
      <c r="F14" s="176" t="s">
        <v>32</v>
      </c>
      <c r="G14" s="176" t="s">
        <v>32</v>
      </c>
      <c r="H14" s="64" t="s">
        <v>32</v>
      </c>
      <c r="I14" s="178" t="s">
        <v>32</v>
      </c>
      <c r="J14" s="178" t="s">
        <v>32</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176" t="s">
        <v>32</v>
      </c>
      <c r="D15" s="176" t="s">
        <v>32</v>
      </c>
      <c r="E15" s="176" t="s">
        <v>32</v>
      </c>
      <c r="F15" s="176" t="s">
        <v>32</v>
      </c>
      <c r="G15" s="176" t="s">
        <v>32</v>
      </c>
      <c r="H15" s="64" t="s">
        <v>32</v>
      </c>
      <c r="I15" s="178" t="s">
        <v>32</v>
      </c>
      <c r="J15" s="178" t="s">
        <v>32</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176" t="s">
        <v>32</v>
      </c>
      <c r="D16" s="176" t="s">
        <v>32</v>
      </c>
      <c r="E16" s="176" t="s">
        <v>32</v>
      </c>
      <c r="F16" s="176" t="s">
        <v>32</v>
      </c>
      <c r="G16" s="176" t="s">
        <v>32</v>
      </c>
      <c r="H16" s="64" t="s">
        <v>32</v>
      </c>
      <c r="I16" s="178" t="s">
        <v>32</v>
      </c>
      <c r="J16" s="178" t="s">
        <v>32</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56">
        <v>8.4</v>
      </c>
      <c r="D17" s="176" t="s">
        <v>32</v>
      </c>
      <c r="E17" s="57">
        <f>SUM(C17)</f>
        <v>8.4</v>
      </c>
      <c r="F17" s="176" t="s">
        <v>32</v>
      </c>
      <c r="G17" s="176" t="s">
        <v>32</v>
      </c>
      <c r="H17" s="57">
        <f>E17</f>
        <v>8.4</v>
      </c>
      <c r="I17" s="178" t="s">
        <v>32</v>
      </c>
      <c r="J17" s="178" t="s">
        <v>32</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60">
        <v>11</v>
      </c>
      <c r="D18" s="177" t="s">
        <v>32</v>
      </c>
      <c r="E18" s="61">
        <f>SUM(C18)</f>
        <v>11</v>
      </c>
      <c r="F18" s="177" t="s">
        <v>32</v>
      </c>
      <c r="G18" s="177" t="s">
        <v>32</v>
      </c>
      <c r="H18" s="61">
        <f>E18</f>
        <v>11</v>
      </c>
      <c r="I18" s="109" t="s">
        <v>32</v>
      </c>
      <c r="J18" s="109" t="s">
        <v>32</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60">
        <v>23</v>
      </c>
      <c r="D19" s="177" t="s">
        <v>32</v>
      </c>
      <c r="E19" s="61">
        <f>SUM(C19)</f>
        <v>23</v>
      </c>
      <c r="F19" s="177" t="s">
        <v>32</v>
      </c>
      <c r="G19" s="177" t="s">
        <v>32</v>
      </c>
      <c r="H19" s="61">
        <f>E19</f>
        <v>23</v>
      </c>
      <c r="I19" s="61">
        <f t="shared" ref="I19:I37" si="0">IF(H19=0,0,IF(B19=0,0,H19/B19))</f>
        <v>9.9057660171929643E-2</v>
      </c>
      <c r="J19" s="61">
        <f t="shared" ref="J19:J37" si="1">IF(H19=0,0,IF(B19=0,0,(H19*0.91)/B19))</f>
        <v>9.0142470756455984E-2</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60">
        <v>23</v>
      </c>
      <c r="D20" s="177" t="s">
        <v>32</v>
      </c>
      <c r="E20" s="61">
        <f>SUM(C20)</f>
        <v>23</v>
      </c>
      <c r="F20" s="177" t="s">
        <v>32</v>
      </c>
      <c r="G20" s="177" t="s">
        <v>32</v>
      </c>
      <c r="H20" s="61">
        <f>E20</f>
        <v>23</v>
      </c>
      <c r="I20" s="61">
        <f t="shared" si="0"/>
        <v>9.8161813347445878E-2</v>
      </c>
      <c r="J20" s="61">
        <f t="shared" si="1"/>
        <v>8.9327250146175749E-2</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60">
        <v>33.200000000000003</v>
      </c>
      <c r="D21" s="177" t="s">
        <v>32</v>
      </c>
      <c r="E21" s="61">
        <f>SUM(C21)</f>
        <v>33.200000000000003</v>
      </c>
      <c r="F21" s="177" t="s">
        <v>32</v>
      </c>
      <c r="G21" s="177" t="s">
        <v>32</v>
      </c>
      <c r="H21" s="61">
        <f>E21</f>
        <v>33.200000000000003</v>
      </c>
      <c r="I21" s="61">
        <f t="shared" si="0"/>
        <v>0.14047083114729128</v>
      </c>
      <c r="J21" s="61">
        <f t="shared" si="1"/>
        <v>0.12782845634403509</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60">
        <v>41</v>
      </c>
      <c r="D22" s="61">
        <v>17.7</v>
      </c>
      <c r="E22" s="61">
        <f t="shared" ref="E22:E37" si="2">SUM(C22:D22)</f>
        <v>58.7</v>
      </c>
      <c r="F22" s="61">
        <v>15.4</v>
      </c>
      <c r="G22" s="65" t="s">
        <v>32</v>
      </c>
      <c r="H22" s="61">
        <f>E22-F22</f>
        <v>43.300000000000004</v>
      </c>
      <c r="I22" s="61">
        <f t="shared" si="0"/>
        <v>0.18157724790955526</v>
      </c>
      <c r="J22" s="61">
        <f t="shared" si="1"/>
        <v>0.16523529559769529</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56">
        <v>46.800000000000004</v>
      </c>
      <c r="D23" s="57">
        <v>18</v>
      </c>
      <c r="E23" s="57">
        <f t="shared" si="2"/>
        <v>64.800000000000011</v>
      </c>
      <c r="F23" s="57">
        <v>15.4</v>
      </c>
      <c r="G23" s="82" t="s">
        <v>32</v>
      </c>
      <c r="H23" s="80">
        <f t="shared" ref="H23:H49" si="3">E23-F23</f>
        <v>49.400000000000013</v>
      </c>
      <c r="I23" s="57">
        <f t="shared" si="0"/>
        <v>0.20527652077074274</v>
      </c>
      <c r="J23" s="57">
        <f t="shared" si="1"/>
        <v>0.18680163390137591</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56">
        <v>53.2</v>
      </c>
      <c r="D24" s="57">
        <v>38.9</v>
      </c>
      <c r="E24" s="57">
        <f t="shared" si="2"/>
        <v>92.1</v>
      </c>
      <c r="F24" s="57">
        <v>23.6</v>
      </c>
      <c r="G24" s="82" t="s">
        <v>32</v>
      </c>
      <c r="H24" s="80">
        <f t="shared" si="3"/>
        <v>68.5</v>
      </c>
      <c r="I24" s="57">
        <f t="shared" si="0"/>
        <v>0.28212055814566483</v>
      </c>
      <c r="J24" s="57">
        <f t="shared" si="1"/>
        <v>0.25672970791255501</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56">
        <v>59</v>
      </c>
      <c r="D25" s="57">
        <v>43.5</v>
      </c>
      <c r="E25" s="57">
        <f t="shared" si="2"/>
        <v>102.5</v>
      </c>
      <c r="F25" s="57">
        <v>18.3</v>
      </c>
      <c r="G25" s="82" t="s">
        <v>32</v>
      </c>
      <c r="H25" s="80">
        <f t="shared" si="3"/>
        <v>84.2</v>
      </c>
      <c r="I25" s="57">
        <f t="shared" si="0"/>
        <v>0.34364401418653917</v>
      </c>
      <c r="J25" s="57">
        <f t="shared" si="1"/>
        <v>0.31271605290975063</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56">
        <v>74</v>
      </c>
      <c r="D26" s="57">
        <v>66.712218870000001</v>
      </c>
      <c r="E26" s="57">
        <f t="shared" si="2"/>
        <v>140.71221887000002</v>
      </c>
      <c r="F26" s="57">
        <v>22.649757319999999</v>
      </c>
      <c r="G26" s="82" t="s">
        <v>32</v>
      </c>
      <c r="H26" s="80">
        <f t="shared" si="3"/>
        <v>118.06246155000002</v>
      </c>
      <c r="I26" s="57">
        <f t="shared" si="0"/>
        <v>0.47732476308107807</v>
      </c>
      <c r="J26" s="57">
        <f t="shared" si="1"/>
        <v>0.43436553440378106</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56">
        <v>68</v>
      </c>
      <c r="D27" s="56">
        <v>69.034556659999993</v>
      </c>
      <c r="E27" s="57">
        <f t="shared" si="2"/>
        <v>137.03455665999999</v>
      </c>
      <c r="F27" s="57">
        <v>16.952553300000002</v>
      </c>
      <c r="G27" s="82" t="s">
        <v>32</v>
      </c>
      <c r="H27" s="80">
        <f t="shared" si="3"/>
        <v>120.08200335999999</v>
      </c>
      <c r="I27" s="57">
        <f t="shared" si="0"/>
        <v>0.48007453408600254</v>
      </c>
      <c r="J27" s="57">
        <f t="shared" si="1"/>
        <v>0.43686782601826235</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60">
        <v>53.6</v>
      </c>
      <c r="D28" s="60">
        <v>44.469187850000004</v>
      </c>
      <c r="E28" s="61">
        <f t="shared" si="2"/>
        <v>98.069187850000006</v>
      </c>
      <c r="F28" s="60">
        <v>16.501419300000002</v>
      </c>
      <c r="G28" s="65" t="s">
        <v>32</v>
      </c>
      <c r="H28" s="61">
        <f t="shared" si="3"/>
        <v>81.567768550000011</v>
      </c>
      <c r="I28" s="61">
        <f t="shared" si="0"/>
        <v>0.32177523067698127</v>
      </c>
      <c r="J28" s="61">
        <f t="shared" si="1"/>
        <v>0.29281545991605296</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60">
        <v>95.4</v>
      </c>
      <c r="D29" s="60">
        <v>54.655194059999999</v>
      </c>
      <c r="E29" s="61">
        <f t="shared" si="2"/>
        <v>150.05519406000002</v>
      </c>
      <c r="F29" s="60">
        <v>18.429149600000002</v>
      </c>
      <c r="G29" s="65" t="s">
        <v>32</v>
      </c>
      <c r="H29" s="61">
        <f t="shared" si="3"/>
        <v>131.62604446</v>
      </c>
      <c r="I29" s="61">
        <f t="shared" si="0"/>
        <v>0.5123749268569916</v>
      </c>
      <c r="J29" s="61">
        <f t="shared" si="1"/>
        <v>0.46626118343986234</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260.255</v>
      </c>
      <c r="C30" s="60">
        <v>89.2</v>
      </c>
      <c r="D30" s="60">
        <v>64.672645889999998</v>
      </c>
      <c r="E30" s="61">
        <f t="shared" si="2"/>
        <v>153.87264589</v>
      </c>
      <c r="F30" s="60">
        <v>19.287422170000003</v>
      </c>
      <c r="G30" s="65" t="s">
        <v>32</v>
      </c>
      <c r="H30" s="61">
        <f t="shared" si="3"/>
        <v>134.58522371999999</v>
      </c>
      <c r="I30" s="61">
        <f t="shared" si="0"/>
        <v>0.51712829232867763</v>
      </c>
      <c r="J30" s="61">
        <f t="shared" si="1"/>
        <v>0.47058674601909661</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60">
        <v>75</v>
      </c>
      <c r="D31" s="60">
        <v>80.595671590000009</v>
      </c>
      <c r="E31" s="61">
        <f t="shared" si="2"/>
        <v>155.59567158999999</v>
      </c>
      <c r="F31" s="60">
        <v>20.955520739999997</v>
      </c>
      <c r="G31" s="65" t="s">
        <v>32</v>
      </c>
      <c r="H31" s="61">
        <f t="shared" si="3"/>
        <v>134.64015085</v>
      </c>
      <c r="I31" s="61">
        <f t="shared" si="0"/>
        <v>0.51109245072807064</v>
      </c>
      <c r="J31" s="61">
        <f t="shared" si="1"/>
        <v>0.46509413016254431</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60">
        <v>65</v>
      </c>
      <c r="D32" s="60">
        <v>82.235189450000007</v>
      </c>
      <c r="E32" s="61">
        <f t="shared" si="2"/>
        <v>147.23518945000001</v>
      </c>
      <c r="F32" s="60">
        <v>11.7179319</v>
      </c>
      <c r="G32" s="65" t="s">
        <v>32</v>
      </c>
      <c r="H32" s="61">
        <f t="shared" si="3"/>
        <v>135.51725755000001</v>
      </c>
      <c r="I32" s="61">
        <f t="shared" si="0"/>
        <v>0.50839879481686845</v>
      </c>
      <c r="J32" s="61">
        <f t="shared" si="1"/>
        <v>0.46264290328335028</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56">
        <v>52.2</v>
      </c>
      <c r="D33" s="56">
        <v>83.070253959999988</v>
      </c>
      <c r="E33" s="57">
        <f t="shared" si="2"/>
        <v>135.27025395999999</v>
      </c>
      <c r="F33" s="56">
        <v>11.98801793</v>
      </c>
      <c r="G33" s="82" t="s">
        <v>32</v>
      </c>
      <c r="H33" s="80">
        <f t="shared" si="3"/>
        <v>123.28223602999999</v>
      </c>
      <c r="I33" s="57">
        <f t="shared" si="0"/>
        <v>0.45716471066166792</v>
      </c>
      <c r="J33" s="57">
        <f t="shared" si="1"/>
        <v>0.41601988670211781</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56">
        <v>62.6</v>
      </c>
      <c r="D34" s="66">
        <v>92.56310938</v>
      </c>
      <c r="E34" s="57">
        <f t="shared" si="2"/>
        <v>155.16310938000001</v>
      </c>
      <c r="F34" s="66">
        <v>12.530028659999999</v>
      </c>
      <c r="G34" s="82" t="s">
        <v>32</v>
      </c>
      <c r="H34" s="80">
        <f t="shared" si="3"/>
        <v>142.63308072000001</v>
      </c>
      <c r="I34" s="57">
        <f t="shared" si="0"/>
        <v>0.52263396523421479</v>
      </c>
      <c r="J34" s="57">
        <f t="shared" si="1"/>
        <v>0.47559690836313545</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56">
        <v>64</v>
      </c>
      <c r="D35" s="56">
        <v>97.836851799999991</v>
      </c>
      <c r="E35" s="57">
        <f t="shared" si="2"/>
        <v>161.83685179999998</v>
      </c>
      <c r="F35" s="56">
        <v>15.685243980000001</v>
      </c>
      <c r="G35" s="82" t="s">
        <v>32</v>
      </c>
      <c r="H35" s="80">
        <f t="shared" si="3"/>
        <v>146.15160781999998</v>
      </c>
      <c r="I35" s="57">
        <f t="shared" si="0"/>
        <v>0.52931426333230713</v>
      </c>
      <c r="J35" s="57">
        <f t="shared" si="1"/>
        <v>0.4816759796323995</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56">
        <v>46.2</v>
      </c>
      <c r="D36" s="56">
        <v>110.07661773000001</v>
      </c>
      <c r="E36" s="57">
        <f t="shared" si="2"/>
        <v>156.27661773</v>
      </c>
      <c r="F36" s="56">
        <v>12.116540779999999</v>
      </c>
      <c r="G36" s="82" t="s">
        <v>32</v>
      </c>
      <c r="H36" s="80">
        <f t="shared" si="3"/>
        <v>144.16007694999999</v>
      </c>
      <c r="I36" s="57">
        <f t="shared" si="0"/>
        <v>0.516157027336687</v>
      </c>
      <c r="J36" s="57">
        <f t="shared" si="1"/>
        <v>0.46970289487638511</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56">
        <v>57</v>
      </c>
      <c r="D37" s="56">
        <v>114.70732042</v>
      </c>
      <c r="E37" s="57">
        <f t="shared" si="2"/>
        <v>171.70732042</v>
      </c>
      <c r="F37" s="56">
        <v>12.38976841</v>
      </c>
      <c r="G37" s="82" t="s">
        <v>32</v>
      </c>
      <c r="H37" s="80">
        <f t="shared" si="3"/>
        <v>159.31755201000001</v>
      </c>
      <c r="I37" s="57">
        <f t="shared" si="0"/>
        <v>0.56418560479487234</v>
      </c>
      <c r="J37" s="57">
        <f t="shared" si="1"/>
        <v>0.51340890036333386</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60">
        <v>44.4</v>
      </c>
      <c r="D38" s="60">
        <v>93.626610209999996</v>
      </c>
      <c r="E38" s="61">
        <f t="shared" ref="E38:E43" si="4">SUM(C38:D38)</f>
        <v>138.02661021</v>
      </c>
      <c r="F38" s="60">
        <v>12.009786369999999</v>
      </c>
      <c r="G38" s="65" t="s">
        <v>32</v>
      </c>
      <c r="H38" s="61">
        <f t="shared" si="3"/>
        <v>126.01682384</v>
      </c>
      <c r="I38" s="61">
        <f t="shared" ref="I38:I43" si="5">IF(H38=0,0,IF(B38=0,0,H38/B38))</f>
        <v>0.44168538478624125</v>
      </c>
      <c r="J38" s="61">
        <f t="shared" ref="J38:J44" si="6">IF(H38=0,0,IF(B38=0,0,(H38*0.91)/B38))</f>
        <v>0.40193370015547952</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60">
        <v>44.6</v>
      </c>
      <c r="D39" s="60">
        <v>78.146312299999991</v>
      </c>
      <c r="E39" s="61">
        <f t="shared" si="4"/>
        <v>122.7463123</v>
      </c>
      <c r="F39" s="60">
        <v>13.958266570000001</v>
      </c>
      <c r="G39" s="65" t="s">
        <v>32</v>
      </c>
      <c r="H39" s="61">
        <f t="shared" si="3"/>
        <v>108.78804572999999</v>
      </c>
      <c r="I39" s="61">
        <f t="shared" si="5"/>
        <v>0.37759884227274526</v>
      </c>
      <c r="J39" s="61">
        <f t="shared" si="6"/>
        <v>0.34361494646819823</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60">
        <v>44</v>
      </c>
      <c r="D40" s="60">
        <v>83.292504109999996</v>
      </c>
      <c r="E40" s="61">
        <f t="shared" si="4"/>
        <v>127.29250411</v>
      </c>
      <c r="F40" s="60">
        <v>16.921644499999999</v>
      </c>
      <c r="G40" s="65" t="s">
        <v>32</v>
      </c>
      <c r="H40" s="61">
        <f t="shared" si="3"/>
        <v>110.37085961</v>
      </c>
      <c r="I40" s="61">
        <f t="shared" si="5"/>
        <v>0.37951653432725246</v>
      </c>
      <c r="J40" s="61">
        <f t="shared" si="6"/>
        <v>0.34536004623779976</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60">
        <v>45</v>
      </c>
      <c r="D41" s="60">
        <v>89.854230799999996</v>
      </c>
      <c r="E41" s="61">
        <f t="shared" si="4"/>
        <v>134.85423079999998</v>
      </c>
      <c r="F41" s="60">
        <v>15.49113584</v>
      </c>
      <c r="G41" s="65" t="s">
        <v>32</v>
      </c>
      <c r="H41" s="61">
        <f t="shared" si="3"/>
        <v>119.36309495999998</v>
      </c>
      <c r="I41" s="61">
        <f t="shared" si="5"/>
        <v>0.40673958799976895</v>
      </c>
      <c r="J41" s="61">
        <f t="shared" si="6"/>
        <v>0.37013302507978973</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60">
        <v>68.400000000000006</v>
      </c>
      <c r="D42" s="60">
        <v>87.819205959999991</v>
      </c>
      <c r="E42" s="61">
        <f t="shared" si="4"/>
        <v>156.21920596000001</v>
      </c>
      <c r="F42" s="60">
        <v>24.013750340000001</v>
      </c>
      <c r="G42" s="65" t="s">
        <v>32</v>
      </c>
      <c r="H42" s="61">
        <f t="shared" si="3"/>
        <v>132.20545562000001</v>
      </c>
      <c r="I42" s="61">
        <f t="shared" si="5"/>
        <v>0.44635924455039466</v>
      </c>
      <c r="J42" s="61">
        <f t="shared" si="6"/>
        <v>0.40618691254085915</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56">
        <v>46.800000000000004</v>
      </c>
      <c r="D43" s="56">
        <v>112.90599212000001</v>
      </c>
      <c r="E43" s="57">
        <f t="shared" si="4"/>
        <v>159.70599212000002</v>
      </c>
      <c r="F43" s="56">
        <v>19.410210790000001</v>
      </c>
      <c r="G43" s="82" t="s">
        <v>32</v>
      </c>
      <c r="H43" s="80">
        <f t="shared" si="3"/>
        <v>140.29578133000001</v>
      </c>
      <c r="I43" s="57">
        <f t="shared" si="5"/>
        <v>0.46922321182912841</v>
      </c>
      <c r="J43" s="57">
        <f t="shared" si="6"/>
        <v>0.42699312276450685</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56">
        <v>43.4</v>
      </c>
      <c r="D44" s="56">
        <v>105.39072012000001</v>
      </c>
      <c r="E44" s="57">
        <f t="shared" ref="E44:E58" si="7">SUM(C44:D44)</f>
        <v>148.79072012</v>
      </c>
      <c r="F44" s="56">
        <v>16.58585412</v>
      </c>
      <c r="G44" s="82" t="s">
        <v>32</v>
      </c>
      <c r="H44" s="80">
        <f t="shared" si="3"/>
        <v>132.20486600000001</v>
      </c>
      <c r="I44" s="57">
        <f t="shared" ref="I44:I49" si="8">IF(H44=0,0,IF(B44=0,0,H44/B44))</f>
        <v>0.43775877913530509</v>
      </c>
      <c r="J44" s="57">
        <f t="shared" si="6"/>
        <v>0.39836048901312765</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56">
        <v>40.200000000000003</v>
      </c>
      <c r="D45" s="56">
        <v>115.096531</v>
      </c>
      <c r="E45" s="57">
        <f t="shared" si="7"/>
        <v>155.29653100000002</v>
      </c>
      <c r="F45" s="56">
        <v>13.863247359999999</v>
      </c>
      <c r="G45" s="82" t="s">
        <v>32</v>
      </c>
      <c r="H45" s="80">
        <f t="shared" si="3"/>
        <v>141.43328364000001</v>
      </c>
      <c r="I45" s="57">
        <f t="shared" si="8"/>
        <v>0.46402336807191974</v>
      </c>
      <c r="J45" s="57">
        <f t="shared" ref="J45:J50" si="9">IF(H45=0,0,IF(B45=0,0,(H45*0.91)/B45))</f>
        <v>0.42226126494544697</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56">
        <v>45.2</v>
      </c>
      <c r="D46" s="56">
        <v>123.59575225</v>
      </c>
      <c r="E46" s="57">
        <f t="shared" si="7"/>
        <v>168.79575225000002</v>
      </c>
      <c r="F46" s="56">
        <v>14.547898999999999</v>
      </c>
      <c r="G46" s="82" t="s">
        <v>32</v>
      </c>
      <c r="H46" s="80">
        <f t="shared" si="3"/>
        <v>154.24785325000002</v>
      </c>
      <c r="I46" s="57">
        <f t="shared" si="8"/>
        <v>0.50171790030715846</v>
      </c>
      <c r="J46" s="57">
        <f t="shared" si="9"/>
        <v>0.45656328927951417</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56">
        <v>59.6</v>
      </c>
      <c r="D47" s="56">
        <v>113.78165695999999</v>
      </c>
      <c r="E47" s="57">
        <f t="shared" si="7"/>
        <v>173.38165695999999</v>
      </c>
      <c r="F47" s="56">
        <v>19.922851550000001</v>
      </c>
      <c r="G47" s="82" t="s">
        <v>32</v>
      </c>
      <c r="H47" s="80">
        <f t="shared" si="3"/>
        <v>153.45880541</v>
      </c>
      <c r="I47" s="57">
        <f t="shared" si="8"/>
        <v>0.49544189236075309</v>
      </c>
      <c r="J47" s="57">
        <f t="shared" si="9"/>
        <v>0.45085212204828534</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69">
        <v>66.599999999999994</v>
      </c>
      <c r="D48" s="69">
        <v>135.92511181</v>
      </c>
      <c r="E48" s="70">
        <f t="shared" si="7"/>
        <v>202.52511181</v>
      </c>
      <c r="F48" s="69">
        <v>22.394865539999998</v>
      </c>
      <c r="G48" s="71" t="s">
        <v>32</v>
      </c>
      <c r="H48" s="70">
        <f t="shared" si="3"/>
        <v>180.13024626999999</v>
      </c>
      <c r="I48" s="70">
        <f t="shared" si="8"/>
        <v>0.57738880780269342</v>
      </c>
      <c r="J48" s="70">
        <f t="shared" si="9"/>
        <v>0.525423815100451</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314.16755799999999</v>
      </c>
      <c r="C49" s="69">
        <v>53.2</v>
      </c>
      <c r="D49" s="69">
        <v>136.47401859999999</v>
      </c>
      <c r="E49" s="70">
        <f t="shared" si="7"/>
        <v>189.67401860000001</v>
      </c>
      <c r="F49" s="69">
        <v>18.42002467</v>
      </c>
      <c r="G49" s="71" t="s">
        <v>32</v>
      </c>
      <c r="H49" s="70">
        <f t="shared" si="3"/>
        <v>171.25399393000001</v>
      </c>
      <c r="I49" s="70">
        <f t="shared" si="8"/>
        <v>0.54510400443702089</v>
      </c>
      <c r="J49" s="70">
        <f t="shared" si="9"/>
        <v>0.496044644037689</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69">
        <v>49.2</v>
      </c>
      <c r="D50" s="69">
        <v>118.78214971</v>
      </c>
      <c r="E50" s="70">
        <f t="shared" si="7"/>
        <v>167.98214970999999</v>
      </c>
      <c r="F50" s="69">
        <v>23.58120791</v>
      </c>
      <c r="G50" s="71" t="s">
        <v>32</v>
      </c>
      <c r="H50" s="70">
        <f t="shared" ref="H50:H58" si="10">E50-F50</f>
        <v>144.4009418</v>
      </c>
      <c r="I50" s="70">
        <f t="shared" ref="I50:I58" si="11">IF(H50=0,0,IF(B50=0,0,H50/B50))</f>
        <v>0.45653914424875436</v>
      </c>
      <c r="J50" s="70">
        <f t="shared" si="9"/>
        <v>0.41545062126636645</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69">
        <v>50.6</v>
      </c>
      <c r="D51" s="69">
        <v>146.56080578999999</v>
      </c>
      <c r="E51" s="70">
        <f t="shared" si="7"/>
        <v>197.16080578999998</v>
      </c>
      <c r="F51" s="69">
        <v>20.202928929999999</v>
      </c>
      <c r="G51" s="71" t="s">
        <v>32</v>
      </c>
      <c r="H51" s="70">
        <f t="shared" si="10"/>
        <v>176.95787686</v>
      </c>
      <c r="I51" s="70">
        <f t="shared" si="11"/>
        <v>0.55546352014068312</v>
      </c>
      <c r="J51" s="70">
        <f t="shared" ref="J51:J58" si="12">IF(H51=0,0,IF(B51=0,0,(H51*0.91)/B51))</f>
        <v>0.50547180332802166</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320.87070299999999</v>
      </c>
      <c r="C52" s="69">
        <v>41.800000000000004</v>
      </c>
      <c r="D52" s="69">
        <v>176.08971127999999</v>
      </c>
      <c r="E52" s="70">
        <f t="shared" si="7"/>
        <v>217.88971128</v>
      </c>
      <c r="F52" s="69">
        <v>15.226678199999998</v>
      </c>
      <c r="G52" s="71" t="s">
        <v>32</v>
      </c>
      <c r="H52" s="70">
        <f t="shared" si="10"/>
        <v>202.66303307999999</v>
      </c>
      <c r="I52" s="70">
        <f t="shared" si="11"/>
        <v>0.63160341902576256</v>
      </c>
      <c r="J52" s="70">
        <f t="shared" si="12"/>
        <v>0.57475911131344393</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7">
        <v>2016</v>
      </c>
      <c r="B53" s="78">
        <v>323.16101099999997</v>
      </c>
      <c r="C53" s="79">
        <v>56.6</v>
      </c>
      <c r="D53" s="79">
        <v>153.17796328999998</v>
      </c>
      <c r="E53" s="75">
        <f t="shared" si="7"/>
        <v>209.77796328999997</v>
      </c>
      <c r="F53" s="79">
        <v>23.190972179999999</v>
      </c>
      <c r="G53" s="76" t="s">
        <v>32</v>
      </c>
      <c r="H53" s="75">
        <f t="shared" si="10"/>
        <v>186.58699110999999</v>
      </c>
      <c r="I53" s="75">
        <f t="shared" si="11"/>
        <v>0.5773808867988719</v>
      </c>
      <c r="J53" s="75">
        <f t="shared" si="12"/>
        <v>0.52541660698697346</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2">
        <v>2017</v>
      </c>
      <c r="B54" s="73">
        <v>325.20603</v>
      </c>
      <c r="C54" s="74">
        <v>66.400000000000006</v>
      </c>
      <c r="D54" s="74">
        <v>153.03368841999998</v>
      </c>
      <c r="E54" s="80">
        <f t="shared" si="7"/>
        <v>219.43368841999998</v>
      </c>
      <c r="F54" s="74">
        <v>22.362673649999998</v>
      </c>
      <c r="G54" s="76" t="s">
        <v>32</v>
      </c>
      <c r="H54" s="75">
        <f t="shared" si="10"/>
        <v>197.07101476999998</v>
      </c>
      <c r="I54" s="75">
        <f t="shared" si="11"/>
        <v>0.6059881939151005</v>
      </c>
      <c r="J54" s="75">
        <f t="shared" si="12"/>
        <v>0.55144925646274134</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326.92397599999998</v>
      </c>
      <c r="C55" s="74">
        <v>75.600000000000009</v>
      </c>
      <c r="D55" s="81">
        <v>147.64476992831999</v>
      </c>
      <c r="E55" s="80">
        <f t="shared" si="7"/>
        <v>223.24476992832001</v>
      </c>
      <c r="F55" s="81">
        <v>20.909949002712001</v>
      </c>
      <c r="G55" s="82" t="s">
        <v>32</v>
      </c>
      <c r="H55" s="80">
        <f t="shared" si="10"/>
        <v>202.334820925608</v>
      </c>
      <c r="I55" s="80">
        <f t="shared" si="11"/>
        <v>0.61890480900552858</v>
      </c>
      <c r="J55" s="80">
        <f t="shared" si="12"/>
        <v>0.56320337619503102</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328.475998</v>
      </c>
      <c r="C56" s="74">
        <v>74.5</v>
      </c>
      <c r="D56" s="74">
        <v>159.63469486000002</v>
      </c>
      <c r="E56" s="80">
        <f t="shared" si="7"/>
        <v>234.13469486000002</v>
      </c>
      <c r="F56" s="74">
        <v>23.6139267</v>
      </c>
      <c r="G56" s="76" t="s">
        <v>32</v>
      </c>
      <c r="H56" s="75">
        <f t="shared" si="10"/>
        <v>210.52076816000002</v>
      </c>
      <c r="I56" s="75">
        <f t="shared" si="11"/>
        <v>0.64090152535285094</v>
      </c>
      <c r="J56" s="75">
        <f t="shared" si="12"/>
        <v>0.58322038807109433</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2">
        <v>2020</v>
      </c>
      <c r="B57" s="73">
        <v>330.11398000000003</v>
      </c>
      <c r="C57" s="74">
        <v>79.52</v>
      </c>
      <c r="D57" s="81">
        <v>181.940802924384</v>
      </c>
      <c r="E57" s="80">
        <f t="shared" si="7"/>
        <v>261.46080292438398</v>
      </c>
      <c r="F57" s="81">
        <v>20.931410287589099</v>
      </c>
      <c r="G57" s="82" t="s">
        <v>32</v>
      </c>
      <c r="H57" s="80">
        <f t="shared" si="10"/>
        <v>240.52939263679488</v>
      </c>
      <c r="I57" s="80">
        <f t="shared" si="11"/>
        <v>0.72862528462682752</v>
      </c>
      <c r="J57" s="80">
        <f t="shared" si="12"/>
        <v>0.66304900901041308</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332.28139499999997</v>
      </c>
      <c r="C58" s="226">
        <v>79.08</v>
      </c>
      <c r="D58" s="226">
        <v>208.61510000000001</v>
      </c>
      <c r="E58" s="227">
        <f t="shared" si="7"/>
        <v>287.69510000000002</v>
      </c>
      <c r="F58" s="226">
        <v>21.872679999999999</v>
      </c>
      <c r="G58" s="228" t="s">
        <v>32</v>
      </c>
      <c r="H58" s="227">
        <f t="shared" si="10"/>
        <v>265.82242000000002</v>
      </c>
      <c r="I58" s="227">
        <f t="shared" si="11"/>
        <v>0.79999188639496366</v>
      </c>
      <c r="J58" s="227">
        <f t="shared" si="12"/>
        <v>0.72799261661941694</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150</v>
      </c>
      <c r="B62" s="85"/>
      <c r="J62" s="85"/>
      <c r="K62" s="85"/>
      <c r="L62" s="8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151</v>
      </c>
      <c r="B64" s="85"/>
      <c r="J64" s="85"/>
      <c r="K64" s="85"/>
      <c r="L64" s="8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111</v>
      </c>
      <c r="B65" s="85"/>
      <c r="J65" s="85"/>
      <c r="K65" s="85"/>
      <c r="L65" s="8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5" customHeight="1">
      <c r="A66" s="85" t="s">
        <v>152</v>
      </c>
      <c r="B66" s="85"/>
      <c r="J66" s="85"/>
      <c r="K66" s="85"/>
      <c r="L66" s="8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3.2" customHeight="1">
      <c r="A67" s="85"/>
      <c r="B67" s="85"/>
      <c r="J67" s="85"/>
      <c r="K67" s="85"/>
      <c r="L67" s="8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ht="15" customHeight="1">
      <c r="A68" s="254" t="s">
        <v>203</v>
      </c>
      <c r="B68" s="85"/>
      <c r="J68" s="85"/>
      <c r="K68" s="85"/>
      <c r="L68" s="85"/>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row>
    <row r="69" spans="1:254">
      <c r="A69" s="85"/>
      <c r="B69" s="85"/>
      <c r="J69" s="85"/>
      <c r="K69" s="85"/>
      <c r="L69" s="85"/>
    </row>
    <row r="70" spans="1:254">
      <c r="A70" s="85"/>
      <c r="B70" s="85"/>
      <c r="J70" s="85"/>
      <c r="K70" s="85"/>
      <c r="L70" s="85"/>
    </row>
    <row r="71" spans="1:254">
      <c r="A71" s="85"/>
      <c r="B71" s="85"/>
      <c r="J71" s="85"/>
      <c r="K71" s="85"/>
      <c r="L71" s="85"/>
    </row>
    <row r="72" spans="1:254">
      <c r="A72" s="85"/>
      <c r="B72" s="85"/>
      <c r="J72" s="85"/>
      <c r="K72" s="85"/>
      <c r="L72" s="85"/>
    </row>
    <row r="73" spans="1:254">
      <c r="A73" s="85"/>
      <c r="B73" s="85"/>
      <c r="J73" s="85"/>
      <c r="K73" s="85"/>
      <c r="L73" s="85"/>
    </row>
  </sheetData>
  <phoneticPr fontId="4" type="noConversion"/>
  <printOptions horizontalCentered="1" verticalCentered="1"/>
  <pageMargins left="0.5" right="1" top="0.69930555555555596" bottom="0.44930555599999999" header="0" footer="0"/>
  <pageSetup scale="76" orientation="landscape" r:id="rId1"/>
  <headerFooter alignWithMargins="0"/>
  <ignoredErrors>
    <ignoredError sqref="E22:E55 E56:E58"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autoPageBreaks="0" fitToPage="1"/>
  </sheetPr>
  <dimension ref="A1:IV75"/>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153</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113"/>
      <c r="B2" s="114"/>
      <c r="C2" s="98" t="s">
        <v>0</v>
      </c>
      <c r="D2" s="99"/>
      <c r="E2" s="99"/>
      <c r="F2" s="105" t="s">
        <v>43</v>
      </c>
      <c r="G2" s="106"/>
      <c r="H2" s="100" t="s">
        <v>105</v>
      </c>
      <c r="I2" s="101"/>
      <c r="J2" s="101"/>
      <c r="K2" s="236"/>
    </row>
    <row r="3" spans="1:256" ht="42" customHeight="1">
      <c r="A3" s="92" t="s">
        <v>79</v>
      </c>
      <c r="B3" s="93" t="s">
        <v>192</v>
      </c>
      <c r="C3" s="94" t="s">
        <v>5</v>
      </c>
      <c r="D3" s="95" t="s">
        <v>125</v>
      </c>
      <c r="E3" s="94" t="s">
        <v>107</v>
      </c>
      <c r="F3" s="94" t="s">
        <v>176</v>
      </c>
      <c r="G3" s="95" t="s">
        <v>52</v>
      </c>
      <c r="H3" s="95" t="s">
        <v>2</v>
      </c>
      <c r="I3" s="103" t="s">
        <v>39</v>
      </c>
      <c r="J3" s="104"/>
      <c r="K3" s="236"/>
    </row>
    <row r="4" spans="1:256" ht="18" customHeight="1">
      <c r="A4" s="86"/>
      <c r="B4" s="87"/>
      <c r="C4" s="88"/>
      <c r="D4" s="88"/>
      <c r="E4" s="88"/>
      <c r="F4" s="88"/>
      <c r="G4" s="89"/>
      <c r="H4" s="88"/>
      <c r="I4" s="95" t="s">
        <v>4</v>
      </c>
      <c r="J4" s="102" t="s">
        <v>134</v>
      </c>
      <c r="K4" s="236"/>
    </row>
    <row r="5" spans="1:256" ht="15" customHeight="1">
      <c r="A5" s="91"/>
      <c r="B5" s="87"/>
      <c r="C5" s="88"/>
      <c r="D5" s="88"/>
      <c r="E5" s="88"/>
      <c r="F5" s="88"/>
      <c r="G5" s="89"/>
      <c r="H5" s="90"/>
      <c r="I5" s="90"/>
      <c r="J5" s="97" t="s">
        <v>11</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205.05199999999999</v>
      </c>
      <c r="C7" s="56">
        <v>8.14</v>
      </c>
      <c r="D7" s="57">
        <v>7.2055850000000001</v>
      </c>
      <c r="E7" s="57">
        <f>SUM(C7:D7)</f>
        <v>15.345585</v>
      </c>
      <c r="F7" s="64" t="s">
        <v>32</v>
      </c>
      <c r="G7" s="64" t="s">
        <v>32</v>
      </c>
      <c r="H7" s="57">
        <f>E7-SUM(F7,G7)</f>
        <v>15.345585</v>
      </c>
      <c r="I7" s="57">
        <f t="shared" ref="I7:I37" si="0">IF(H7=0,0,IF(B7=0,0,H7/B7))</f>
        <v>7.4837529017029822E-2</v>
      </c>
      <c r="J7" s="57">
        <f>IF(H7=0,0,IF(B7=0,0,(H7*0.95)/B7))</f>
        <v>7.1095652566178336E-2</v>
      </c>
    </row>
    <row r="8" spans="1:256">
      <c r="A8" s="58">
        <v>1971</v>
      </c>
      <c r="B8" s="59">
        <v>207.661</v>
      </c>
      <c r="C8" s="60">
        <v>9.9</v>
      </c>
      <c r="D8" s="61">
        <v>8.1675000000000004</v>
      </c>
      <c r="E8" s="61">
        <f t="shared" ref="E8:E58" si="1">SUM(C8:D8)</f>
        <v>18.067500000000003</v>
      </c>
      <c r="F8" s="65" t="s">
        <v>32</v>
      </c>
      <c r="G8" s="65" t="s">
        <v>32</v>
      </c>
      <c r="H8" s="61">
        <f t="shared" ref="H8:H37" si="2">E8-SUM(F8,G8)</f>
        <v>18.067500000000003</v>
      </c>
      <c r="I8" s="61">
        <f t="shared" si="0"/>
        <v>8.7004781831928016E-2</v>
      </c>
      <c r="J8" s="61">
        <f t="shared" ref="J8:J37" si="3">IF(H8=0,0,IF(B8=0,0,(H8*0.95)/B8))</f>
        <v>8.2654542740331613E-2</v>
      </c>
    </row>
    <row r="9" spans="1:256">
      <c r="A9" s="58">
        <v>1972</v>
      </c>
      <c r="B9" s="59">
        <v>209.89599999999999</v>
      </c>
      <c r="C9" s="60">
        <v>9.625</v>
      </c>
      <c r="D9" s="61">
        <v>8.3765000000000001</v>
      </c>
      <c r="E9" s="61">
        <f t="shared" si="1"/>
        <v>18.0015</v>
      </c>
      <c r="F9" s="65" t="s">
        <v>32</v>
      </c>
      <c r="G9" s="65" t="s">
        <v>32</v>
      </c>
      <c r="H9" s="61">
        <f t="shared" si="2"/>
        <v>18.0015</v>
      </c>
      <c r="I9" s="61">
        <f t="shared" si="0"/>
        <v>8.5763902122956134E-2</v>
      </c>
      <c r="J9" s="61">
        <f t="shared" si="3"/>
        <v>8.1475707016808327E-2</v>
      </c>
    </row>
    <row r="10" spans="1:256">
      <c r="A10" s="58">
        <v>1973</v>
      </c>
      <c r="B10" s="59">
        <v>211.90899999999999</v>
      </c>
      <c r="C10" s="60">
        <v>13.75</v>
      </c>
      <c r="D10" s="61">
        <v>10.0595</v>
      </c>
      <c r="E10" s="61">
        <f t="shared" si="1"/>
        <v>23.8095</v>
      </c>
      <c r="F10" s="65" t="s">
        <v>32</v>
      </c>
      <c r="G10" s="65" t="s">
        <v>32</v>
      </c>
      <c r="H10" s="61">
        <f t="shared" si="2"/>
        <v>23.8095</v>
      </c>
      <c r="I10" s="61">
        <f t="shared" si="0"/>
        <v>0.11235719105842602</v>
      </c>
      <c r="J10" s="61">
        <f t="shared" si="3"/>
        <v>0.10673933150550473</v>
      </c>
    </row>
    <row r="11" spans="1:256">
      <c r="A11" s="58">
        <v>1974</v>
      </c>
      <c r="B11" s="59">
        <v>213.85400000000001</v>
      </c>
      <c r="C11" s="60">
        <v>12.375</v>
      </c>
      <c r="D11" s="61">
        <v>15.18</v>
      </c>
      <c r="E11" s="61">
        <f t="shared" si="1"/>
        <v>27.555</v>
      </c>
      <c r="F11" s="65" t="s">
        <v>32</v>
      </c>
      <c r="G11" s="65" t="s">
        <v>32</v>
      </c>
      <c r="H11" s="61">
        <f t="shared" si="2"/>
        <v>27.555</v>
      </c>
      <c r="I11" s="61">
        <f t="shared" si="0"/>
        <v>0.1288495889719154</v>
      </c>
      <c r="J11" s="61">
        <f t="shared" si="3"/>
        <v>0.12240710952331962</v>
      </c>
    </row>
    <row r="12" spans="1:256">
      <c r="A12" s="58">
        <v>1975</v>
      </c>
      <c r="B12" s="59">
        <v>215.97300000000001</v>
      </c>
      <c r="C12" s="60">
        <v>17.875</v>
      </c>
      <c r="D12" s="61">
        <v>17.759499999999999</v>
      </c>
      <c r="E12" s="61">
        <f t="shared" si="1"/>
        <v>35.634500000000003</v>
      </c>
      <c r="F12" s="65" t="s">
        <v>32</v>
      </c>
      <c r="G12" s="65" t="s">
        <v>32</v>
      </c>
      <c r="H12" s="61">
        <f t="shared" si="2"/>
        <v>35.634500000000003</v>
      </c>
      <c r="I12" s="61">
        <f t="shared" si="0"/>
        <v>0.16499516143221607</v>
      </c>
      <c r="J12" s="61">
        <f t="shared" si="3"/>
        <v>0.15674540336060525</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56">
        <v>22</v>
      </c>
      <c r="D13" s="57">
        <v>19.722999999999999</v>
      </c>
      <c r="E13" s="57">
        <f t="shared" si="1"/>
        <v>41.722999999999999</v>
      </c>
      <c r="F13" s="64" t="s">
        <v>32</v>
      </c>
      <c r="G13" s="64" t="s">
        <v>32</v>
      </c>
      <c r="H13" s="57">
        <f t="shared" si="2"/>
        <v>41.722999999999999</v>
      </c>
      <c r="I13" s="57">
        <f t="shared" si="0"/>
        <v>0.191359185451877</v>
      </c>
      <c r="J13" s="57">
        <f t="shared" si="3"/>
        <v>0.18179122617928312</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56">
        <v>9.625</v>
      </c>
      <c r="D14" s="57">
        <v>23.1935</v>
      </c>
      <c r="E14" s="57">
        <f t="shared" si="1"/>
        <v>32.8185</v>
      </c>
      <c r="F14" s="64" t="s">
        <v>32</v>
      </c>
      <c r="G14" s="64" t="s">
        <v>32</v>
      </c>
      <c r="H14" s="57">
        <f t="shared" si="2"/>
        <v>32.8185</v>
      </c>
      <c r="I14" s="57">
        <f t="shared" si="0"/>
        <v>0.14901311756773325</v>
      </c>
      <c r="J14" s="57">
        <f t="shared" si="3"/>
        <v>0.14156246168934658</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56">
        <v>12.375</v>
      </c>
      <c r="D15" s="57">
        <v>33.720500000000001</v>
      </c>
      <c r="E15" s="57">
        <f t="shared" si="1"/>
        <v>46.095500000000001</v>
      </c>
      <c r="F15" s="64" t="s">
        <v>32</v>
      </c>
      <c r="G15" s="64" t="s">
        <v>32</v>
      </c>
      <c r="H15" s="57">
        <f t="shared" si="2"/>
        <v>46.095500000000001</v>
      </c>
      <c r="I15" s="57">
        <f t="shared" si="0"/>
        <v>0.20709167284408203</v>
      </c>
      <c r="J15" s="57">
        <f t="shared" si="3"/>
        <v>0.19673708920187793</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56">
        <v>14.3</v>
      </c>
      <c r="D16" s="57">
        <v>32.631500000000003</v>
      </c>
      <c r="E16" s="57">
        <f t="shared" si="1"/>
        <v>46.9315</v>
      </c>
      <c r="F16" s="64" t="s">
        <v>32</v>
      </c>
      <c r="G16" s="64" t="s">
        <v>32</v>
      </c>
      <c r="H16" s="57">
        <f t="shared" si="2"/>
        <v>46.9315</v>
      </c>
      <c r="I16" s="57">
        <f t="shared" si="0"/>
        <v>0.20853346959632088</v>
      </c>
      <c r="J16" s="57">
        <f t="shared" si="3"/>
        <v>0.19810679611650484</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56">
        <v>13.75</v>
      </c>
      <c r="D17" s="57">
        <v>43.180500000000002</v>
      </c>
      <c r="E17" s="57">
        <f t="shared" si="1"/>
        <v>56.930500000000002</v>
      </c>
      <c r="F17" s="64" t="s">
        <v>32</v>
      </c>
      <c r="G17" s="64" t="s">
        <v>32</v>
      </c>
      <c r="H17" s="57">
        <f t="shared" si="2"/>
        <v>56.930500000000002</v>
      </c>
      <c r="I17" s="57">
        <f t="shared" si="0"/>
        <v>0.24999560875789326</v>
      </c>
      <c r="J17" s="57">
        <f t="shared" si="3"/>
        <v>0.2374958283199986</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60">
        <v>13.2</v>
      </c>
      <c r="D18" s="61">
        <v>42.410499999999999</v>
      </c>
      <c r="E18" s="61">
        <f t="shared" si="1"/>
        <v>55.610500000000002</v>
      </c>
      <c r="F18" s="61">
        <v>9.3782700000000006</v>
      </c>
      <c r="G18" s="65" t="s">
        <v>32</v>
      </c>
      <c r="H18" s="61">
        <f>E18-SUM(F18,G18)</f>
        <v>46.232230000000001</v>
      </c>
      <c r="I18" s="61">
        <f t="shared" si="0"/>
        <v>0.20103941452214674</v>
      </c>
      <c r="J18" s="61">
        <f t="shared" si="3"/>
        <v>0.19098744379603938</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60">
        <v>12.375</v>
      </c>
      <c r="D19" s="61">
        <v>64.811999999999998</v>
      </c>
      <c r="E19" s="61">
        <f t="shared" si="1"/>
        <v>77.186999999999998</v>
      </c>
      <c r="F19" s="61">
        <v>9.8640299999999996</v>
      </c>
      <c r="G19" s="65" t="s">
        <v>32</v>
      </c>
      <c r="H19" s="61">
        <f t="shared" si="2"/>
        <v>67.322969999999998</v>
      </c>
      <c r="I19" s="61">
        <f t="shared" si="0"/>
        <v>0.28995025582717454</v>
      </c>
      <c r="J19" s="61">
        <f t="shared" si="3"/>
        <v>0.27545274303581579</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60">
        <v>19.25</v>
      </c>
      <c r="D20" s="61">
        <v>94.885999999999996</v>
      </c>
      <c r="E20" s="61">
        <f t="shared" si="1"/>
        <v>114.136</v>
      </c>
      <c r="F20" s="61">
        <v>12.94293</v>
      </c>
      <c r="G20" s="65" t="s">
        <v>32</v>
      </c>
      <c r="H20" s="61">
        <f t="shared" si="2"/>
        <v>101.19306999999999</v>
      </c>
      <c r="I20" s="61">
        <f t="shared" si="0"/>
        <v>0.43188240214760976</v>
      </c>
      <c r="J20" s="61">
        <f t="shared" si="3"/>
        <v>0.41028828204022921</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60">
        <v>24.75</v>
      </c>
      <c r="D21" s="61">
        <v>85.376499999999993</v>
      </c>
      <c r="E21" s="61">
        <f t="shared" si="1"/>
        <v>110.12649999999999</v>
      </c>
      <c r="F21" s="61">
        <v>8.1524999999999999</v>
      </c>
      <c r="G21" s="65" t="s">
        <v>32</v>
      </c>
      <c r="H21" s="61">
        <f t="shared" si="2"/>
        <v>101.97399999999999</v>
      </c>
      <c r="I21" s="61">
        <f t="shared" si="0"/>
        <v>0.43145700407873128</v>
      </c>
      <c r="J21" s="61">
        <f t="shared" si="3"/>
        <v>0.40988415387479471</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60">
        <v>23.375</v>
      </c>
      <c r="D22" s="61">
        <v>85.712000000000003</v>
      </c>
      <c r="E22" s="61">
        <f t="shared" si="1"/>
        <v>109.087</v>
      </c>
      <c r="F22" s="61">
        <v>7.4039999999999999</v>
      </c>
      <c r="G22" s="65" t="s">
        <v>32</v>
      </c>
      <c r="H22" s="61">
        <f t="shared" si="2"/>
        <v>101.68300000000001</v>
      </c>
      <c r="I22" s="61">
        <f t="shared" si="0"/>
        <v>0.42640460275259368</v>
      </c>
      <c r="J22" s="61">
        <f t="shared" si="3"/>
        <v>0.40508437261496394</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56">
        <v>22</v>
      </c>
      <c r="D23" s="57">
        <v>109.1255</v>
      </c>
      <c r="E23" s="57">
        <f t="shared" si="1"/>
        <v>131.12549999999999</v>
      </c>
      <c r="F23" s="57">
        <v>14.0205</v>
      </c>
      <c r="G23" s="82" t="s">
        <v>32</v>
      </c>
      <c r="H23" s="57">
        <f t="shared" si="2"/>
        <v>117.10499999999999</v>
      </c>
      <c r="I23" s="57">
        <f t="shared" si="0"/>
        <v>0.48661754989590728</v>
      </c>
      <c r="J23" s="57">
        <f t="shared" si="3"/>
        <v>0.46228667240111193</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56">
        <v>30.25</v>
      </c>
      <c r="D24" s="57">
        <v>126.1865</v>
      </c>
      <c r="E24" s="57">
        <f t="shared" si="1"/>
        <v>156.4365</v>
      </c>
      <c r="F24" s="57">
        <v>21.350249999999999</v>
      </c>
      <c r="G24" s="82" t="s">
        <v>32</v>
      </c>
      <c r="H24" s="57">
        <f t="shared" si="2"/>
        <v>135.08625000000001</v>
      </c>
      <c r="I24" s="57">
        <f t="shared" si="0"/>
        <v>0.55635924449350094</v>
      </c>
      <c r="J24" s="57">
        <f t="shared" si="3"/>
        <v>0.52854128226882591</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56">
        <v>19.25</v>
      </c>
      <c r="D25" s="57">
        <v>86.344499999999996</v>
      </c>
      <c r="E25" s="57">
        <f t="shared" si="1"/>
        <v>105.5945</v>
      </c>
      <c r="F25" s="57">
        <v>13.617000000000001</v>
      </c>
      <c r="G25" s="82" t="s">
        <v>32</v>
      </c>
      <c r="H25" s="57">
        <f t="shared" si="2"/>
        <v>91.977499999999992</v>
      </c>
      <c r="I25" s="57">
        <f t="shared" si="0"/>
        <v>0.37538619138767698</v>
      </c>
      <c r="J25" s="57">
        <f t="shared" si="3"/>
        <v>0.3566168818182931</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56">
        <v>22</v>
      </c>
      <c r="D26" s="57">
        <v>115.61</v>
      </c>
      <c r="E26" s="57">
        <f t="shared" si="1"/>
        <v>137.61000000000001</v>
      </c>
      <c r="F26" s="57">
        <v>11.398</v>
      </c>
      <c r="G26" s="82" t="s">
        <v>32</v>
      </c>
      <c r="H26" s="57">
        <f t="shared" si="2"/>
        <v>126.21200000000002</v>
      </c>
      <c r="I26" s="57">
        <f t="shared" si="0"/>
        <v>0.51027322492742844</v>
      </c>
      <c r="J26" s="57">
        <f t="shared" si="3"/>
        <v>0.48475956368105699</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56">
        <v>19.25</v>
      </c>
      <c r="D27" s="56">
        <v>130.46</v>
      </c>
      <c r="E27" s="57">
        <f t="shared" si="1"/>
        <v>149.71</v>
      </c>
      <c r="F27" s="57">
        <v>15.798999999999999</v>
      </c>
      <c r="G27" s="82" t="s">
        <v>32</v>
      </c>
      <c r="H27" s="57">
        <f t="shared" si="2"/>
        <v>133.911</v>
      </c>
      <c r="I27" s="57">
        <f t="shared" si="0"/>
        <v>0.53536132921817281</v>
      </c>
      <c r="J27" s="57">
        <f t="shared" si="3"/>
        <v>0.50859326275726413</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60">
        <v>27.5</v>
      </c>
      <c r="D28" s="60">
        <v>203.59</v>
      </c>
      <c r="E28" s="61">
        <f t="shared" si="1"/>
        <v>231.09</v>
      </c>
      <c r="F28" s="60">
        <v>15.2</v>
      </c>
      <c r="G28" s="65" t="s">
        <v>32</v>
      </c>
      <c r="H28" s="61">
        <f t="shared" si="2"/>
        <v>215.89000000000001</v>
      </c>
      <c r="I28" s="61">
        <f t="shared" si="0"/>
        <v>0.85166059812302519</v>
      </c>
      <c r="J28" s="61">
        <f t="shared" si="3"/>
        <v>0.80907756821687393</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60">
        <v>22</v>
      </c>
      <c r="D29" s="60">
        <v>167.91399999999999</v>
      </c>
      <c r="E29" s="61">
        <f t="shared" si="1"/>
        <v>189.91399999999999</v>
      </c>
      <c r="F29" s="60">
        <v>17.068000000000001</v>
      </c>
      <c r="G29" s="65" t="s">
        <v>32</v>
      </c>
      <c r="H29" s="61">
        <f t="shared" si="2"/>
        <v>172.84599999999998</v>
      </c>
      <c r="I29" s="61">
        <f t="shared" si="0"/>
        <v>0.67283003884870796</v>
      </c>
      <c r="J29" s="61">
        <f t="shared" si="3"/>
        <v>0.63918853690627253</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ht="15" customHeight="1">
      <c r="A30" s="115" t="s">
        <v>155</v>
      </c>
      <c r="B30" s="59">
        <v>260.255</v>
      </c>
      <c r="C30" s="60">
        <v>2.75</v>
      </c>
      <c r="D30" s="60">
        <v>243.91399999999999</v>
      </c>
      <c r="E30" s="61">
        <f t="shared" si="1"/>
        <v>246.66399999999999</v>
      </c>
      <c r="F30" s="60">
        <v>14.925000000000001</v>
      </c>
      <c r="G30" s="65" t="s">
        <v>32</v>
      </c>
      <c r="H30" s="61">
        <f t="shared" si="2"/>
        <v>231.73899999999998</v>
      </c>
      <c r="I30" s="61">
        <f t="shared" si="0"/>
        <v>0.89043053927878424</v>
      </c>
      <c r="J30" s="61">
        <f t="shared" si="3"/>
        <v>0.84590901231484494</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60">
        <v>5.5</v>
      </c>
      <c r="D31" s="60">
        <v>271.37</v>
      </c>
      <c r="E31" s="61">
        <f t="shared" si="1"/>
        <v>276.87</v>
      </c>
      <c r="F31" s="60">
        <v>21.7</v>
      </c>
      <c r="G31" s="65" t="s">
        <v>32</v>
      </c>
      <c r="H31" s="61">
        <f t="shared" si="2"/>
        <v>255.17000000000002</v>
      </c>
      <c r="I31" s="61">
        <f t="shared" si="0"/>
        <v>0.96862235989006829</v>
      </c>
      <c r="J31" s="61">
        <f t="shared" si="3"/>
        <v>0.92019124189556489</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60">
        <v>8.25</v>
      </c>
      <c r="D32" s="60">
        <v>312.36</v>
      </c>
      <c r="E32" s="61">
        <f t="shared" si="1"/>
        <v>320.61</v>
      </c>
      <c r="F32" s="60">
        <v>22.2</v>
      </c>
      <c r="G32" s="65" t="s">
        <v>32</v>
      </c>
      <c r="H32" s="61">
        <f t="shared" si="2"/>
        <v>298.41000000000003</v>
      </c>
      <c r="I32" s="61">
        <f t="shared" si="0"/>
        <v>1.1194978935087054</v>
      </c>
      <c r="J32" s="61">
        <f t="shared" si="3"/>
        <v>1.0635229988332702</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56">
        <v>5.5</v>
      </c>
      <c r="D33" s="56">
        <v>378.32</v>
      </c>
      <c r="E33" s="57">
        <f t="shared" si="1"/>
        <v>383.82</v>
      </c>
      <c r="F33" s="56">
        <v>22.9</v>
      </c>
      <c r="G33" s="82" t="s">
        <v>32</v>
      </c>
      <c r="H33" s="57">
        <f t="shared" si="2"/>
        <v>360.92</v>
      </c>
      <c r="I33" s="57">
        <f t="shared" si="0"/>
        <v>1.3383914234963865</v>
      </c>
      <c r="J33" s="57">
        <f t="shared" si="3"/>
        <v>1.2714718523215671</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56">
        <v>5.5</v>
      </c>
      <c r="D34" s="66">
        <v>411.28</v>
      </c>
      <c r="E34" s="57">
        <f t="shared" si="1"/>
        <v>416.78</v>
      </c>
      <c r="F34" s="66">
        <v>25.175999999999998</v>
      </c>
      <c r="G34" s="82" t="s">
        <v>32</v>
      </c>
      <c r="H34" s="57">
        <f t="shared" si="2"/>
        <v>391.60399999999998</v>
      </c>
      <c r="I34" s="57">
        <f t="shared" si="0"/>
        <v>1.4349094213519378</v>
      </c>
      <c r="J34" s="57">
        <f t="shared" si="3"/>
        <v>1.3631639502843409</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176" t="s">
        <v>32</v>
      </c>
      <c r="D35" s="56">
        <v>435.18</v>
      </c>
      <c r="E35" s="57">
        <f t="shared" si="1"/>
        <v>435.18</v>
      </c>
      <c r="F35" s="56">
        <v>23.167000000000002</v>
      </c>
      <c r="G35" s="82" t="s">
        <v>32</v>
      </c>
      <c r="H35" s="57">
        <f t="shared" si="2"/>
        <v>412.01300000000003</v>
      </c>
      <c r="I35" s="57">
        <f t="shared" si="0"/>
        <v>1.4921789833946002</v>
      </c>
      <c r="J35" s="57">
        <f t="shared" si="3"/>
        <v>1.41757003422487</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176" t="s">
        <v>32</v>
      </c>
      <c r="D36" s="56">
        <v>483.139791</v>
      </c>
      <c r="E36" s="57">
        <f t="shared" si="1"/>
        <v>483.139791</v>
      </c>
      <c r="F36" s="56">
        <v>29.818967000000001</v>
      </c>
      <c r="G36" s="82" t="s">
        <v>32</v>
      </c>
      <c r="H36" s="57">
        <f t="shared" si="2"/>
        <v>453.32082400000002</v>
      </c>
      <c r="I36" s="57">
        <f t="shared" si="0"/>
        <v>1.623089650727725</v>
      </c>
      <c r="J36" s="57">
        <f t="shared" si="3"/>
        <v>1.5419351681913389</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176" t="s">
        <v>32</v>
      </c>
      <c r="D37" s="56">
        <v>518.30309799999998</v>
      </c>
      <c r="E37" s="57">
        <f t="shared" si="1"/>
        <v>518.30309799999998</v>
      </c>
      <c r="F37" s="56">
        <v>23.321507999999998</v>
      </c>
      <c r="G37" s="82" t="s">
        <v>32</v>
      </c>
      <c r="H37" s="57">
        <f t="shared" si="2"/>
        <v>494.98158999999998</v>
      </c>
      <c r="I37" s="57">
        <f t="shared" si="0"/>
        <v>1.7528607751828178</v>
      </c>
      <c r="J37" s="57">
        <f t="shared" si="3"/>
        <v>1.6652177364236769</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177" t="s">
        <v>32</v>
      </c>
      <c r="D38" s="60">
        <v>524.55460199999993</v>
      </c>
      <c r="E38" s="61">
        <f t="shared" si="1"/>
        <v>524.55460199999993</v>
      </c>
      <c r="F38" s="60">
        <v>14.588892000000001</v>
      </c>
      <c r="G38" s="65" t="s">
        <v>32</v>
      </c>
      <c r="H38" s="61">
        <f t="shared" ref="H38:H43" si="4">E38-SUM(F38,G38)</f>
        <v>509.96570999999994</v>
      </c>
      <c r="I38" s="61">
        <f t="shared" ref="I38:I43" si="5">IF(H38=0,0,IF(B38=0,0,H38/B38))</f>
        <v>1.7874153147608698</v>
      </c>
      <c r="J38" s="61">
        <f t="shared" ref="J38:J44" si="6">IF(H38=0,0,IF(B38=0,0,(H38*0.95)/B38))</f>
        <v>1.6980445490228262</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177" t="s">
        <v>32</v>
      </c>
      <c r="D39" s="60">
        <v>580.58184899999992</v>
      </c>
      <c r="E39" s="61">
        <f t="shared" si="1"/>
        <v>580.58184899999992</v>
      </c>
      <c r="F39" s="60">
        <v>11.824393999999998</v>
      </c>
      <c r="G39" s="65" t="s">
        <v>32</v>
      </c>
      <c r="H39" s="61">
        <f t="shared" si="4"/>
        <v>568.75745499999994</v>
      </c>
      <c r="I39" s="61">
        <f t="shared" si="5"/>
        <v>1.9741337855724437</v>
      </c>
      <c r="J39" s="61">
        <f t="shared" si="6"/>
        <v>1.8754270962938213</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177" t="s">
        <v>32</v>
      </c>
      <c r="D40" s="60">
        <v>613.81530800000007</v>
      </c>
      <c r="E40" s="61">
        <f t="shared" si="1"/>
        <v>613.81530800000007</v>
      </c>
      <c r="F40" s="60">
        <v>14.462980999999999</v>
      </c>
      <c r="G40" s="65" t="s">
        <v>32</v>
      </c>
      <c r="H40" s="61">
        <f t="shared" si="4"/>
        <v>599.35232700000006</v>
      </c>
      <c r="I40" s="61">
        <f t="shared" si="5"/>
        <v>2.0609073698235933</v>
      </c>
      <c r="J40" s="61">
        <f t="shared" si="6"/>
        <v>1.9578620013324133</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177" t="s">
        <v>32</v>
      </c>
      <c r="D41" s="60">
        <v>609.23623599999985</v>
      </c>
      <c r="E41" s="61">
        <f>SUM(C41:D41)</f>
        <v>609.23623599999985</v>
      </c>
      <c r="F41" s="60">
        <v>17.110243999999998</v>
      </c>
      <c r="G41" s="65" t="s">
        <v>32</v>
      </c>
      <c r="H41" s="61">
        <f t="shared" si="4"/>
        <v>592.12599199999988</v>
      </c>
      <c r="I41" s="61">
        <f t="shared" si="5"/>
        <v>2.0177181406928431</v>
      </c>
      <c r="J41" s="61">
        <f t="shared" si="6"/>
        <v>1.9168322336582009</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177" t="s">
        <v>32</v>
      </c>
      <c r="D42" s="60">
        <v>575.05784100000005</v>
      </c>
      <c r="E42" s="61">
        <f t="shared" si="1"/>
        <v>575.05784100000005</v>
      </c>
      <c r="F42" s="60">
        <v>18.336827999999997</v>
      </c>
      <c r="G42" s="65" t="s">
        <v>32</v>
      </c>
      <c r="H42" s="61">
        <f t="shared" si="4"/>
        <v>556.72101300000008</v>
      </c>
      <c r="I42" s="61">
        <f t="shared" si="5"/>
        <v>1.8796317415392487</v>
      </c>
      <c r="J42" s="61">
        <f t="shared" si="6"/>
        <v>1.785650154462286</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176" t="s">
        <v>32</v>
      </c>
      <c r="D43" s="56">
        <v>644.58012900000006</v>
      </c>
      <c r="E43" s="57">
        <f t="shared" si="1"/>
        <v>644.58012900000006</v>
      </c>
      <c r="F43" s="56">
        <v>16.690953999999998</v>
      </c>
      <c r="G43" s="82" t="s">
        <v>32</v>
      </c>
      <c r="H43" s="57">
        <f t="shared" si="4"/>
        <v>627.88917500000002</v>
      </c>
      <c r="I43" s="57">
        <f t="shared" si="5"/>
        <v>2.099993118633011</v>
      </c>
      <c r="J43" s="57">
        <f t="shared" si="6"/>
        <v>1.9949934627013604</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176" t="s">
        <v>32</v>
      </c>
      <c r="D44" s="56">
        <v>650.91899400000011</v>
      </c>
      <c r="E44" s="57">
        <f t="shared" si="1"/>
        <v>650.91899400000011</v>
      </c>
      <c r="F44" s="56">
        <v>15.809581</v>
      </c>
      <c r="G44" s="82" t="s">
        <v>32</v>
      </c>
      <c r="H44" s="57">
        <f t="shared" ref="H44:H49" si="7">E44-SUM(F44,G44)</f>
        <v>635.10941300000013</v>
      </c>
      <c r="I44" s="57">
        <f t="shared" ref="I44:I49" si="8">IF(H44=0,0,IF(B44=0,0,H44/B44))</f>
        <v>2.1029840252038854</v>
      </c>
      <c r="J44" s="57">
        <f t="shared" si="6"/>
        <v>1.9978348239436912</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176" t="s">
        <v>32</v>
      </c>
      <c r="D45" s="56">
        <v>655.8261980000002</v>
      </c>
      <c r="E45" s="57">
        <f t="shared" si="1"/>
        <v>655.8261980000002</v>
      </c>
      <c r="F45" s="56">
        <v>14.548570999999999</v>
      </c>
      <c r="G45" s="82" t="s">
        <v>32</v>
      </c>
      <c r="H45" s="57">
        <f t="shared" si="7"/>
        <v>641.27762700000017</v>
      </c>
      <c r="I45" s="57">
        <f t="shared" si="8"/>
        <v>2.1039446775988626</v>
      </c>
      <c r="J45" s="57">
        <f t="shared" ref="J45:J50" si="9">IF(H45=0,0,IF(B45=0,0,(H45*0.95)/B45))</f>
        <v>1.9987474437189192</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176" t="s">
        <v>32</v>
      </c>
      <c r="D46" s="56">
        <v>633.70457099999999</v>
      </c>
      <c r="E46" s="57">
        <f t="shared" si="1"/>
        <v>633.70457099999999</v>
      </c>
      <c r="F46" s="56">
        <v>13.187353000000002</v>
      </c>
      <c r="G46" s="82" t="s">
        <v>32</v>
      </c>
      <c r="H46" s="57">
        <f t="shared" si="7"/>
        <v>620.51721799999996</v>
      </c>
      <c r="I46" s="57">
        <f t="shared" si="8"/>
        <v>2.0183398936179309</v>
      </c>
      <c r="J46" s="57">
        <f t="shared" si="9"/>
        <v>1.9174228989370345</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176" t="s">
        <v>32</v>
      </c>
      <c r="D47" s="56">
        <v>706.69117700000004</v>
      </c>
      <c r="E47" s="57">
        <f t="shared" si="1"/>
        <v>706.69117700000004</v>
      </c>
      <c r="F47" s="56">
        <v>14.052850999999999</v>
      </c>
      <c r="G47" s="82" t="s">
        <v>32</v>
      </c>
      <c r="H47" s="57">
        <f t="shared" si="7"/>
        <v>692.63832600000001</v>
      </c>
      <c r="I47" s="57">
        <f t="shared" si="8"/>
        <v>2.236183463296153</v>
      </c>
      <c r="J47" s="57">
        <f t="shared" si="9"/>
        <v>2.1243742901313452</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142" t="s">
        <v>32</v>
      </c>
      <c r="D48" s="69">
        <v>810.40484061999996</v>
      </c>
      <c r="E48" s="61">
        <f t="shared" si="1"/>
        <v>810.40484061999996</v>
      </c>
      <c r="F48" s="69">
        <v>19.686506640000001</v>
      </c>
      <c r="G48" s="71" t="s">
        <v>32</v>
      </c>
      <c r="H48" s="70">
        <f t="shared" si="7"/>
        <v>790.71833398000001</v>
      </c>
      <c r="I48" s="70">
        <f t="shared" si="8"/>
        <v>2.5345655469771105</v>
      </c>
      <c r="J48" s="70">
        <f t="shared" si="9"/>
        <v>2.4078372696282551</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314.16755799999999</v>
      </c>
      <c r="C49" s="142" t="s">
        <v>32</v>
      </c>
      <c r="D49" s="69">
        <v>804.24648921000005</v>
      </c>
      <c r="E49" s="61">
        <f t="shared" si="1"/>
        <v>804.24648921000005</v>
      </c>
      <c r="F49" s="69">
        <v>22.07567375</v>
      </c>
      <c r="G49" s="71" t="s">
        <v>32</v>
      </c>
      <c r="H49" s="70">
        <f t="shared" si="7"/>
        <v>782.17081546000009</v>
      </c>
      <c r="I49" s="70">
        <f t="shared" si="8"/>
        <v>2.4896613146160691</v>
      </c>
      <c r="J49" s="70">
        <f t="shared" si="9"/>
        <v>2.3651782488852655</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142" t="s">
        <v>32</v>
      </c>
      <c r="D50" s="69">
        <v>935.75502887000005</v>
      </c>
      <c r="E50" s="61">
        <f t="shared" si="1"/>
        <v>935.75502887000005</v>
      </c>
      <c r="F50" s="69">
        <v>26.361211990000001</v>
      </c>
      <c r="G50" s="71" t="s">
        <v>32</v>
      </c>
      <c r="H50" s="70">
        <f t="shared" ref="H50:H58" si="10">E50-SUM(F50,G50)</f>
        <v>909.39381688000003</v>
      </c>
      <c r="I50" s="70">
        <f t="shared" ref="I50:I58" si="11">IF(H50=0,0,IF(B50=0,0,H50/B50))</f>
        <v>2.8751465867759571</v>
      </c>
      <c r="J50" s="70">
        <f t="shared" si="9"/>
        <v>2.7313892574371592</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142" t="s">
        <v>32</v>
      </c>
      <c r="D51" s="69">
        <v>827.10948197000005</v>
      </c>
      <c r="E51" s="61">
        <f t="shared" si="1"/>
        <v>827.10948197000005</v>
      </c>
      <c r="F51" s="69">
        <v>25.03878053</v>
      </c>
      <c r="G51" s="71" t="s">
        <v>32</v>
      </c>
      <c r="H51" s="70">
        <f t="shared" si="10"/>
        <v>802.07070143999999</v>
      </c>
      <c r="I51" s="70">
        <f t="shared" si="11"/>
        <v>2.5176670466952014</v>
      </c>
      <c r="J51" s="70">
        <f t="shared" ref="J51:J58" si="12">IF(H51=0,0,IF(B51=0,0,(H51*0.95)/B51))</f>
        <v>2.3917836943604409</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320.87070299999999</v>
      </c>
      <c r="C52" s="142" t="s">
        <v>32</v>
      </c>
      <c r="D52" s="69">
        <v>861.38500696999995</v>
      </c>
      <c r="E52" s="61">
        <f t="shared" si="1"/>
        <v>861.38500696999995</v>
      </c>
      <c r="F52" s="69">
        <v>27.309840999999999</v>
      </c>
      <c r="G52" s="71" t="s">
        <v>32</v>
      </c>
      <c r="H52" s="70">
        <f t="shared" si="10"/>
        <v>834.07516596999994</v>
      </c>
      <c r="I52" s="70">
        <f t="shared" si="11"/>
        <v>2.599412031611998</v>
      </c>
      <c r="J52" s="70">
        <f t="shared" si="12"/>
        <v>2.4694414300313978</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7">
        <v>2016</v>
      </c>
      <c r="B53" s="78">
        <v>323.16101099999997</v>
      </c>
      <c r="C53" s="143" t="s">
        <v>32</v>
      </c>
      <c r="D53" s="79">
        <v>984.50939560000018</v>
      </c>
      <c r="E53" s="57">
        <f t="shared" si="1"/>
        <v>984.50939560000018</v>
      </c>
      <c r="F53" s="79">
        <v>26.142083600000003</v>
      </c>
      <c r="G53" s="76" t="s">
        <v>32</v>
      </c>
      <c r="H53" s="75">
        <f t="shared" si="10"/>
        <v>958.3673120000002</v>
      </c>
      <c r="I53" s="75">
        <f t="shared" si="11"/>
        <v>2.9656031494467636</v>
      </c>
      <c r="J53" s="75">
        <f t="shared" si="12"/>
        <v>2.8173229919744256</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2">
        <v>2017</v>
      </c>
      <c r="B54" s="73">
        <v>325.20603</v>
      </c>
      <c r="C54" s="144" t="s">
        <v>32</v>
      </c>
      <c r="D54" s="74">
        <v>1070.29308068</v>
      </c>
      <c r="E54" s="57">
        <f t="shared" si="1"/>
        <v>1070.29308068</v>
      </c>
      <c r="F54" s="74">
        <v>24.065684600000001</v>
      </c>
      <c r="G54" s="76" t="s">
        <v>32</v>
      </c>
      <c r="H54" s="75">
        <f t="shared" si="10"/>
        <v>1046.2273960800001</v>
      </c>
      <c r="I54" s="75">
        <f t="shared" si="11"/>
        <v>3.2171217614876331</v>
      </c>
      <c r="J54" s="75">
        <f t="shared" si="12"/>
        <v>3.0562656734132512</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326.92397599999998</v>
      </c>
      <c r="C55" s="144" t="s">
        <v>32</v>
      </c>
      <c r="D55" s="74">
        <v>1051.1646140757359</v>
      </c>
      <c r="E55" s="57">
        <f t="shared" si="1"/>
        <v>1051.1646140757359</v>
      </c>
      <c r="F55" s="81">
        <v>14.671761609999999</v>
      </c>
      <c r="G55" s="82" t="s">
        <v>32</v>
      </c>
      <c r="H55" s="80">
        <f t="shared" si="10"/>
        <v>1036.492852465736</v>
      </c>
      <c r="I55" s="80">
        <f t="shared" si="11"/>
        <v>3.1704400061063005</v>
      </c>
      <c r="J55" s="80">
        <f t="shared" si="12"/>
        <v>3.0119180058009851</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328.475998</v>
      </c>
      <c r="C56" s="144" t="s">
        <v>32</v>
      </c>
      <c r="D56" s="74">
        <v>1086.94439885115</v>
      </c>
      <c r="E56" s="57">
        <f t="shared" si="1"/>
        <v>1086.94439885115</v>
      </c>
      <c r="F56" s="74">
        <v>17.899744896180003</v>
      </c>
      <c r="G56" s="76" t="s">
        <v>32</v>
      </c>
      <c r="H56" s="75">
        <f t="shared" si="10"/>
        <v>1069.04465395497</v>
      </c>
      <c r="I56" s="75">
        <f t="shared" si="11"/>
        <v>3.2545594212791462</v>
      </c>
      <c r="J56" s="75">
        <f t="shared" si="12"/>
        <v>3.0918314502151891</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2">
        <v>2020</v>
      </c>
      <c r="B57" s="73">
        <v>330.11398000000003</v>
      </c>
      <c r="C57" s="144" t="s">
        <v>32</v>
      </c>
      <c r="D57" s="74">
        <v>1210.82614126</v>
      </c>
      <c r="E57" s="57">
        <f t="shared" si="1"/>
        <v>1210.82614126</v>
      </c>
      <c r="F57" s="81">
        <v>13.460227100000004</v>
      </c>
      <c r="G57" s="82" t="s">
        <v>32</v>
      </c>
      <c r="H57" s="80">
        <f t="shared" si="10"/>
        <v>1197.3659141599999</v>
      </c>
      <c r="I57" s="80">
        <f t="shared" si="11"/>
        <v>3.6271287697661267</v>
      </c>
      <c r="J57" s="80">
        <f t="shared" si="12"/>
        <v>3.4457723312778206</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332.28139499999997</v>
      </c>
      <c r="C58" s="241" t="s">
        <v>32</v>
      </c>
      <c r="D58" s="226">
        <v>1230.61653349162</v>
      </c>
      <c r="E58" s="227">
        <f t="shared" si="1"/>
        <v>1230.61653349162</v>
      </c>
      <c r="F58" s="226">
        <v>14.3705481638851</v>
      </c>
      <c r="G58" s="228" t="s">
        <v>32</v>
      </c>
      <c r="H58" s="227">
        <f t="shared" si="10"/>
        <v>1216.2459853277348</v>
      </c>
      <c r="I58" s="227">
        <f t="shared" si="11"/>
        <v>3.6602891513915035</v>
      </c>
      <c r="J58" s="227">
        <f t="shared" si="12"/>
        <v>3.4772746938219279</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122</v>
      </c>
      <c r="B62" s="85"/>
      <c r="J62" s="85"/>
      <c r="K62" s="85"/>
      <c r="L62" s="8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194</v>
      </c>
      <c r="B64" s="85"/>
      <c r="J64" s="85"/>
      <c r="K64" s="85"/>
      <c r="L64" s="8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111</v>
      </c>
      <c r="B65" s="85"/>
      <c r="J65" s="85"/>
      <c r="K65" s="85"/>
      <c r="L65" s="8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5" customHeight="1">
      <c r="A66" s="85" t="s">
        <v>208</v>
      </c>
      <c r="B66" s="85"/>
      <c r="J66" s="85"/>
      <c r="K66" s="85"/>
      <c r="L66" s="8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85" t="s">
        <v>156</v>
      </c>
      <c r="B67" s="85"/>
      <c r="J67" s="85"/>
      <c r="K67" s="85"/>
      <c r="L67" s="8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ht="15" customHeight="1">
      <c r="A68" s="85" t="s">
        <v>157</v>
      </c>
      <c r="B68" s="85"/>
      <c r="J68" s="85"/>
      <c r="K68" s="85"/>
      <c r="L68" s="85"/>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row>
    <row r="69" spans="1:254">
      <c r="A69" s="85"/>
      <c r="B69" s="85"/>
      <c r="J69" s="85"/>
      <c r="K69" s="85"/>
      <c r="L69" s="85"/>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row>
    <row r="70" spans="1:254" ht="15" customHeight="1">
      <c r="A70" s="254" t="s">
        <v>203</v>
      </c>
      <c r="B70" s="85"/>
      <c r="J70" s="85"/>
      <c r="K70" s="85"/>
      <c r="L70" s="85"/>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row>
    <row r="71" spans="1:254">
      <c r="A71" s="85"/>
      <c r="B71" s="85"/>
      <c r="J71" s="85"/>
      <c r="K71" s="85"/>
      <c r="L71" s="85"/>
    </row>
    <row r="72" spans="1:254">
      <c r="A72" s="85"/>
      <c r="B72" s="85"/>
      <c r="E72" s="85" t="s">
        <v>33</v>
      </c>
      <c r="J72" s="85"/>
      <c r="K72" s="85"/>
      <c r="L72" s="85"/>
    </row>
    <row r="73" spans="1:254">
      <c r="A73" s="85"/>
      <c r="B73" s="85"/>
      <c r="J73" s="85"/>
      <c r="K73" s="85"/>
      <c r="L73" s="85"/>
    </row>
    <row r="74" spans="1:254">
      <c r="A74" s="85"/>
      <c r="B74" s="85"/>
      <c r="J74" s="85"/>
      <c r="K74" s="85"/>
      <c r="L74" s="85"/>
    </row>
    <row r="75" spans="1:254">
      <c r="A75" s="85"/>
      <c r="B75" s="85"/>
      <c r="J75" s="85"/>
      <c r="K75" s="85"/>
      <c r="L75" s="85"/>
    </row>
  </sheetData>
  <phoneticPr fontId="4" type="noConversion"/>
  <printOptions horizontalCentered="1" verticalCentered="1"/>
  <pageMargins left="0.5" right="1" top="0.69930555555555596" bottom="0.44930555599999999" header="0" footer="0"/>
  <pageSetup scale="74" orientation="landscape" r:id="rId1"/>
  <headerFooter alignWithMargins="0"/>
  <ignoredErrors>
    <ignoredError sqref="A30" numberStoredAsText="1"/>
    <ignoredError sqref="E7:E3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autoPageBreaks="0" fitToPage="1"/>
  </sheetPr>
  <dimension ref="A1:IV75"/>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158</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113"/>
      <c r="B2" s="114"/>
      <c r="C2" s="98" t="s">
        <v>0</v>
      </c>
      <c r="D2" s="99"/>
      <c r="E2" s="99"/>
      <c r="F2" s="105" t="s">
        <v>43</v>
      </c>
      <c r="G2" s="106"/>
      <c r="H2" s="100" t="s">
        <v>91</v>
      </c>
      <c r="I2" s="101"/>
      <c r="J2" s="101"/>
      <c r="K2" s="236"/>
    </row>
    <row r="3" spans="1:256" ht="42" customHeight="1">
      <c r="A3" s="92" t="s">
        <v>79</v>
      </c>
      <c r="B3" s="93" t="s">
        <v>192</v>
      </c>
      <c r="C3" s="94" t="s">
        <v>5</v>
      </c>
      <c r="D3" s="95" t="s">
        <v>1</v>
      </c>
      <c r="E3" s="94" t="s">
        <v>92</v>
      </c>
      <c r="F3" s="94" t="s">
        <v>154</v>
      </c>
      <c r="G3" s="95" t="s">
        <v>52</v>
      </c>
      <c r="H3" s="95" t="s">
        <v>2</v>
      </c>
      <c r="I3" s="103" t="s">
        <v>39</v>
      </c>
      <c r="J3" s="104"/>
      <c r="K3" s="236"/>
    </row>
    <row r="4" spans="1:256" ht="18" customHeight="1">
      <c r="A4" s="86"/>
      <c r="B4" s="87"/>
      <c r="C4" s="88"/>
      <c r="D4" s="88"/>
      <c r="E4" s="88"/>
      <c r="F4" s="88"/>
      <c r="G4" s="89"/>
      <c r="H4" s="88"/>
      <c r="I4" s="95" t="s">
        <v>4</v>
      </c>
      <c r="J4" s="102" t="s">
        <v>102</v>
      </c>
      <c r="K4" s="236"/>
    </row>
    <row r="5" spans="1:256" ht="15" customHeight="1">
      <c r="A5" s="91"/>
      <c r="B5" s="87"/>
      <c r="C5" s="88"/>
      <c r="D5" s="88"/>
      <c r="E5" s="88"/>
      <c r="F5" s="88"/>
      <c r="G5" s="89"/>
      <c r="H5" s="90"/>
      <c r="I5" s="90"/>
      <c r="J5" s="97" t="s">
        <v>11</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205.05199999999999</v>
      </c>
      <c r="C7" s="56">
        <v>23.9</v>
      </c>
      <c r="D7" s="57">
        <v>0.3</v>
      </c>
      <c r="E7" s="57">
        <f t="shared" ref="E7:E37" si="0">SUM(C7:D7)</f>
        <v>24.2</v>
      </c>
      <c r="F7" s="64" t="s">
        <v>32</v>
      </c>
      <c r="G7" s="64" t="s">
        <v>32</v>
      </c>
      <c r="H7" s="57">
        <f>E7-SUM(F7,G7)</f>
        <v>24.2</v>
      </c>
      <c r="I7" s="57">
        <f t="shared" ref="I7:I37" si="1">IF(H7=0,0,IF(B7=0,0,H7/B7))</f>
        <v>0.1180188440005462</v>
      </c>
      <c r="J7" s="57">
        <f t="shared" ref="J7:J37" si="2">IF(H7=0,0,IF(B7=0,0,(H7*0.95)/B7))</f>
        <v>0.11211790180051889</v>
      </c>
    </row>
    <row r="8" spans="1:256">
      <c r="A8" s="58">
        <v>1971</v>
      </c>
      <c r="B8" s="59">
        <v>207.661</v>
      </c>
      <c r="C8" s="60">
        <v>19.2</v>
      </c>
      <c r="D8" s="61">
        <v>0.9</v>
      </c>
      <c r="E8" s="61">
        <f t="shared" si="0"/>
        <v>20.099999999999998</v>
      </c>
      <c r="F8" s="65" t="s">
        <v>32</v>
      </c>
      <c r="G8" s="65" t="s">
        <v>32</v>
      </c>
      <c r="H8" s="61">
        <f t="shared" ref="H8:H37" si="3">E8-SUM(F8,G8)</f>
        <v>20.099999999999998</v>
      </c>
      <c r="I8" s="61">
        <f t="shared" si="1"/>
        <v>9.6792368331078044E-2</v>
      </c>
      <c r="J8" s="61">
        <f t="shared" si="2"/>
        <v>9.1952749914524123E-2</v>
      </c>
    </row>
    <row r="9" spans="1:256">
      <c r="A9" s="58">
        <v>1972</v>
      </c>
      <c r="B9" s="59">
        <v>209.89599999999999</v>
      </c>
      <c r="C9" s="60">
        <v>22</v>
      </c>
      <c r="D9" s="61">
        <v>1.2</v>
      </c>
      <c r="E9" s="61">
        <f t="shared" si="0"/>
        <v>23.2</v>
      </c>
      <c r="F9" s="65" t="s">
        <v>32</v>
      </c>
      <c r="G9" s="65" t="s">
        <v>32</v>
      </c>
      <c r="H9" s="61">
        <f t="shared" si="3"/>
        <v>23.2</v>
      </c>
      <c r="I9" s="61">
        <f t="shared" si="1"/>
        <v>0.11053092960323208</v>
      </c>
      <c r="J9" s="61">
        <f t="shared" si="2"/>
        <v>0.10500438312307048</v>
      </c>
    </row>
    <row r="10" spans="1:256">
      <c r="A10" s="58">
        <v>1973</v>
      </c>
      <c r="B10" s="59">
        <v>211.90899999999999</v>
      </c>
      <c r="C10" s="60">
        <v>28.8</v>
      </c>
      <c r="D10" s="61">
        <v>0.9</v>
      </c>
      <c r="E10" s="61">
        <f t="shared" si="0"/>
        <v>29.7</v>
      </c>
      <c r="F10" s="65" t="s">
        <v>32</v>
      </c>
      <c r="G10" s="65" t="s">
        <v>32</v>
      </c>
      <c r="H10" s="61">
        <f t="shared" si="3"/>
        <v>29.7</v>
      </c>
      <c r="I10" s="61">
        <f t="shared" si="1"/>
        <v>0.14015450028078091</v>
      </c>
      <c r="J10" s="61">
        <f t="shared" si="2"/>
        <v>0.13314677526674185</v>
      </c>
    </row>
    <row r="11" spans="1:256">
      <c r="A11" s="58">
        <v>1974</v>
      </c>
      <c r="B11" s="59">
        <v>213.85400000000001</v>
      </c>
      <c r="C11" s="60">
        <v>34.5</v>
      </c>
      <c r="D11" s="61">
        <v>0.3</v>
      </c>
      <c r="E11" s="61">
        <f t="shared" si="0"/>
        <v>34.799999999999997</v>
      </c>
      <c r="F11" s="65" t="s">
        <v>32</v>
      </c>
      <c r="G11" s="65" t="s">
        <v>32</v>
      </c>
      <c r="H11" s="61">
        <f t="shared" si="3"/>
        <v>34.799999999999997</v>
      </c>
      <c r="I11" s="61">
        <f t="shared" si="1"/>
        <v>0.16272784235974072</v>
      </c>
      <c r="J11" s="61">
        <f t="shared" si="2"/>
        <v>0.15459145024175369</v>
      </c>
    </row>
    <row r="12" spans="1:256">
      <c r="A12" s="58">
        <v>1975</v>
      </c>
      <c r="B12" s="59">
        <v>215.97300000000001</v>
      </c>
      <c r="C12" s="16">
        <v>34.951999999999998</v>
      </c>
      <c r="D12" s="16">
        <v>0.4</v>
      </c>
      <c r="E12" s="61">
        <f t="shared" si="0"/>
        <v>35.351999999999997</v>
      </c>
      <c r="F12" s="65" t="s">
        <v>32</v>
      </c>
      <c r="G12" s="65" t="s">
        <v>32</v>
      </c>
      <c r="H12" s="61">
        <f t="shared" si="3"/>
        <v>35.351999999999997</v>
      </c>
      <c r="I12" s="61">
        <f t="shared" si="1"/>
        <v>0.16368712755761133</v>
      </c>
      <c r="J12" s="61">
        <f t="shared" si="2"/>
        <v>0.15550277117973077</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13">
        <v>43.588000000000001</v>
      </c>
      <c r="D13" s="13">
        <v>0.5</v>
      </c>
      <c r="E13" s="57">
        <f t="shared" si="0"/>
        <v>44.088000000000001</v>
      </c>
      <c r="F13" s="64" t="s">
        <v>32</v>
      </c>
      <c r="G13" s="64" t="s">
        <v>32</v>
      </c>
      <c r="H13" s="57">
        <f t="shared" si="3"/>
        <v>44.088000000000001</v>
      </c>
      <c r="I13" s="57">
        <f t="shared" si="1"/>
        <v>0.20220606783314607</v>
      </c>
      <c r="J13" s="57">
        <f t="shared" si="2"/>
        <v>0.19209576444148876</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13">
        <v>53.987000000000002</v>
      </c>
      <c r="D14" s="13">
        <v>1.1000000000000001</v>
      </c>
      <c r="E14" s="57">
        <f t="shared" si="0"/>
        <v>55.087000000000003</v>
      </c>
      <c r="F14" s="64" t="s">
        <v>32</v>
      </c>
      <c r="G14" s="64" t="s">
        <v>32</v>
      </c>
      <c r="H14" s="57">
        <f t="shared" si="3"/>
        <v>55.087000000000003</v>
      </c>
      <c r="I14" s="57">
        <f t="shared" si="1"/>
        <v>0.25012372922143677</v>
      </c>
      <c r="J14" s="57">
        <f t="shared" si="2"/>
        <v>0.2376175427603649</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13">
        <v>54.624000000000002</v>
      </c>
      <c r="D15" s="13">
        <v>1.5</v>
      </c>
      <c r="E15" s="57">
        <f t="shared" si="0"/>
        <v>56.124000000000002</v>
      </c>
      <c r="F15" s="64" t="s">
        <v>32</v>
      </c>
      <c r="G15" s="64" t="s">
        <v>32</v>
      </c>
      <c r="H15" s="57">
        <f t="shared" si="3"/>
        <v>56.124000000000002</v>
      </c>
      <c r="I15" s="57">
        <f t="shared" si="1"/>
        <v>0.25214637104926207</v>
      </c>
      <c r="J15" s="57">
        <f t="shared" si="2"/>
        <v>0.23953905249679897</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13">
        <v>36.445999999999998</v>
      </c>
      <c r="D16" s="13">
        <v>2</v>
      </c>
      <c r="E16" s="57">
        <f t="shared" si="0"/>
        <v>38.445999999999998</v>
      </c>
      <c r="F16" s="64" t="s">
        <v>32</v>
      </c>
      <c r="G16" s="64" t="s">
        <v>32</v>
      </c>
      <c r="H16" s="57">
        <f t="shared" si="3"/>
        <v>38.445999999999998</v>
      </c>
      <c r="I16" s="57">
        <f t="shared" si="1"/>
        <v>0.17082935282486503</v>
      </c>
      <c r="J16" s="57">
        <f t="shared" si="2"/>
        <v>0.16228788518362178</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13">
        <v>45.4</v>
      </c>
      <c r="D17" s="13">
        <v>1.6</v>
      </c>
      <c r="E17" s="57">
        <f t="shared" si="0"/>
        <v>47</v>
      </c>
      <c r="F17" s="64" t="s">
        <v>32</v>
      </c>
      <c r="G17" s="64" t="s">
        <v>32</v>
      </c>
      <c r="H17" s="57">
        <f t="shared" si="3"/>
        <v>47</v>
      </c>
      <c r="I17" s="57">
        <f t="shared" si="1"/>
        <v>0.20638837901688872</v>
      </c>
      <c r="J17" s="57">
        <f t="shared" si="2"/>
        <v>0.19606896006604427</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16">
        <v>58.2</v>
      </c>
      <c r="D18" s="16">
        <v>1.4</v>
      </c>
      <c r="E18" s="61">
        <f t="shared" si="0"/>
        <v>59.6</v>
      </c>
      <c r="F18" s="61">
        <v>9.7530000000000001</v>
      </c>
      <c r="G18" s="65" t="s">
        <v>32</v>
      </c>
      <c r="H18" s="61">
        <f t="shared" si="3"/>
        <v>49.847000000000001</v>
      </c>
      <c r="I18" s="61">
        <f t="shared" si="1"/>
        <v>0.21675812946261622</v>
      </c>
      <c r="J18" s="61">
        <f t="shared" si="2"/>
        <v>0.2059202229894854</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16">
        <v>44.8</v>
      </c>
      <c r="D19" s="155">
        <v>2.2999999999999998</v>
      </c>
      <c r="E19" s="61">
        <f t="shared" si="0"/>
        <v>47.099999999999994</v>
      </c>
      <c r="F19" s="61">
        <v>8.9670000000000005</v>
      </c>
      <c r="G19" s="61">
        <v>0.1</v>
      </c>
      <c r="H19" s="61">
        <f t="shared" si="3"/>
        <v>38.032999999999994</v>
      </c>
      <c r="I19" s="61">
        <f t="shared" si="1"/>
        <v>0.16380260823126086</v>
      </c>
      <c r="J19" s="61">
        <f t="shared" si="2"/>
        <v>0.15561247781969781</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16">
        <v>46.3</v>
      </c>
      <c r="D20" s="16">
        <v>4.0999999999999996</v>
      </c>
      <c r="E20" s="61">
        <f t="shared" si="0"/>
        <v>50.4</v>
      </c>
      <c r="F20" s="61">
        <v>8.3070000000000004</v>
      </c>
      <c r="G20" s="65" t="s">
        <v>32</v>
      </c>
      <c r="H20" s="61">
        <f t="shared" si="3"/>
        <v>42.092999999999996</v>
      </c>
      <c r="I20" s="61">
        <f t="shared" si="1"/>
        <v>0.1796489221406104</v>
      </c>
      <c r="J20" s="61">
        <f t="shared" si="2"/>
        <v>0.17066647603357987</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16">
        <v>67</v>
      </c>
      <c r="D21" s="16">
        <v>4.3</v>
      </c>
      <c r="E21" s="61">
        <f t="shared" si="0"/>
        <v>71.3</v>
      </c>
      <c r="F21" s="61">
        <v>9.6129999999999995</v>
      </c>
      <c r="G21" s="65" t="s">
        <v>32</v>
      </c>
      <c r="H21" s="61">
        <f t="shared" si="3"/>
        <v>61.686999999999998</v>
      </c>
      <c r="I21" s="61">
        <f t="shared" si="1"/>
        <v>0.26100072774045052</v>
      </c>
      <c r="J21" s="61">
        <f t="shared" si="2"/>
        <v>0.24795069135342798</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16">
        <v>49.3</v>
      </c>
      <c r="D22" s="16">
        <v>2.1</v>
      </c>
      <c r="E22" s="61">
        <f t="shared" si="0"/>
        <v>51.4</v>
      </c>
      <c r="F22" s="61">
        <v>7.6619999999999999</v>
      </c>
      <c r="G22" s="65" t="s">
        <v>32</v>
      </c>
      <c r="H22" s="61">
        <f t="shared" si="3"/>
        <v>43.738</v>
      </c>
      <c r="I22" s="61">
        <f t="shared" si="1"/>
        <v>0.18341398773829393</v>
      </c>
      <c r="J22" s="61">
        <f t="shared" si="2"/>
        <v>0.17424328835137923</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13">
        <v>50.1</v>
      </c>
      <c r="D23" s="13">
        <v>2.7</v>
      </c>
      <c r="E23" s="57">
        <f t="shared" si="0"/>
        <v>52.800000000000004</v>
      </c>
      <c r="F23" s="57">
        <v>10.324999999999999</v>
      </c>
      <c r="G23" s="57">
        <v>0.1</v>
      </c>
      <c r="H23" s="57">
        <f t="shared" si="3"/>
        <v>42.375000000000007</v>
      </c>
      <c r="I23" s="57">
        <f t="shared" si="1"/>
        <v>0.17608486979069277</v>
      </c>
      <c r="J23" s="57">
        <f t="shared" si="2"/>
        <v>0.16728062630115811</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13">
        <v>56</v>
      </c>
      <c r="D24" s="13">
        <v>2.6</v>
      </c>
      <c r="E24" s="57">
        <f t="shared" si="0"/>
        <v>58.6</v>
      </c>
      <c r="F24" s="57">
        <v>13.205</v>
      </c>
      <c r="G24" s="64" t="s">
        <v>32</v>
      </c>
      <c r="H24" s="57">
        <f t="shared" si="3"/>
        <v>45.395000000000003</v>
      </c>
      <c r="I24" s="57">
        <f t="shared" si="1"/>
        <v>0.1869614998105468</v>
      </c>
      <c r="J24" s="57">
        <f t="shared" si="2"/>
        <v>0.17761342482001943</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13">
        <v>57</v>
      </c>
      <c r="D25" s="13">
        <v>3.4</v>
      </c>
      <c r="E25" s="57">
        <f t="shared" si="0"/>
        <v>60.4</v>
      </c>
      <c r="F25" s="57">
        <v>22.082000000000001</v>
      </c>
      <c r="G25" s="64" t="s">
        <v>32</v>
      </c>
      <c r="H25" s="57">
        <f t="shared" si="3"/>
        <v>38.317999999999998</v>
      </c>
      <c r="I25" s="57">
        <f t="shared" si="1"/>
        <v>0.15638659543467703</v>
      </c>
      <c r="J25" s="57">
        <f t="shared" si="2"/>
        <v>0.14856726566294318</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13">
        <v>64</v>
      </c>
      <c r="D26" s="13">
        <v>6.0419999999999998</v>
      </c>
      <c r="E26" s="57">
        <f t="shared" si="0"/>
        <v>70.042000000000002</v>
      </c>
      <c r="F26" s="57">
        <v>35.439</v>
      </c>
      <c r="G26" s="64" t="s">
        <v>32</v>
      </c>
      <c r="H26" s="57">
        <f t="shared" si="3"/>
        <v>34.603000000000002</v>
      </c>
      <c r="I26" s="57">
        <f t="shared" si="1"/>
        <v>0.13989941053278457</v>
      </c>
      <c r="J26" s="57">
        <f t="shared" si="2"/>
        <v>0.13290444000614532</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13">
        <v>58</v>
      </c>
      <c r="D27" s="13">
        <v>11.483000000000001</v>
      </c>
      <c r="E27" s="57">
        <f t="shared" si="0"/>
        <v>69.483000000000004</v>
      </c>
      <c r="F27" s="57">
        <v>25.393000000000001</v>
      </c>
      <c r="G27" s="64" t="s">
        <v>32</v>
      </c>
      <c r="H27" s="57">
        <f t="shared" si="3"/>
        <v>44.09</v>
      </c>
      <c r="I27" s="57">
        <f t="shared" si="1"/>
        <v>0.17626693106040012</v>
      </c>
      <c r="J27" s="57">
        <f t="shared" si="2"/>
        <v>0.1674535845073801</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16">
        <v>48.15</v>
      </c>
      <c r="D28" s="16">
        <v>13.378</v>
      </c>
      <c r="E28" s="61">
        <f t="shared" si="0"/>
        <v>61.527999999999999</v>
      </c>
      <c r="F28" s="61">
        <v>18.628</v>
      </c>
      <c r="G28" s="65" t="s">
        <v>32</v>
      </c>
      <c r="H28" s="61">
        <f t="shared" si="3"/>
        <v>42.9</v>
      </c>
      <c r="I28" s="61">
        <f t="shared" si="1"/>
        <v>0.16923544239880392</v>
      </c>
      <c r="J28" s="61">
        <f t="shared" si="2"/>
        <v>0.16077367027886369</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16">
        <v>55.8</v>
      </c>
      <c r="D29" s="16">
        <v>23.094000000000001</v>
      </c>
      <c r="E29" s="61">
        <f t="shared" si="0"/>
        <v>78.894000000000005</v>
      </c>
      <c r="F29" s="61">
        <v>17.870999999999999</v>
      </c>
      <c r="G29" s="65" t="s">
        <v>32</v>
      </c>
      <c r="H29" s="61">
        <f t="shared" si="3"/>
        <v>61.02300000000001</v>
      </c>
      <c r="I29" s="61">
        <f t="shared" si="1"/>
        <v>0.23754155410402739</v>
      </c>
      <c r="J29" s="61">
        <f t="shared" si="2"/>
        <v>0.225664476398826</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260.255</v>
      </c>
      <c r="C30" s="16">
        <v>58.2</v>
      </c>
      <c r="D30" s="16">
        <v>31.300999999999998</v>
      </c>
      <c r="E30" s="61">
        <f t="shared" si="0"/>
        <v>89.501000000000005</v>
      </c>
      <c r="F30" s="61">
        <v>16.7</v>
      </c>
      <c r="G30" s="65" t="s">
        <v>32</v>
      </c>
      <c r="H30" s="61">
        <f t="shared" si="3"/>
        <v>72.801000000000002</v>
      </c>
      <c r="I30" s="61">
        <f t="shared" si="1"/>
        <v>0.27972949607116099</v>
      </c>
      <c r="J30" s="61">
        <f t="shared" si="2"/>
        <v>0.26574302126760291</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16">
        <v>56.2</v>
      </c>
      <c r="D31" s="16">
        <v>41.2</v>
      </c>
      <c r="E31" s="61">
        <f t="shared" si="0"/>
        <v>97.4</v>
      </c>
      <c r="F31" s="61">
        <v>18.3</v>
      </c>
      <c r="G31" s="65" t="s">
        <v>32</v>
      </c>
      <c r="H31" s="61">
        <f t="shared" si="3"/>
        <v>79.100000000000009</v>
      </c>
      <c r="I31" s="61">
        <f t="shared" si="1"/>
        <v>0.30026268239724263</v>
      </c>
      <c r="J31" s="61">
        <f t="shared" si="2"/>
        <v>0.28524954827738053</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16">
        <v>41.9</v>
      </c>
      <c r="D32" s="16">
        <v>73.400000000000006</v>
      </c>
      <c r="E32" s="61">
        <f t="shared" si="0"/>
        <v>115.30000000000001</v>
      </c>
      <c r="F32" s="61">
        <v>17.3</v>
      </c>
      <c r="G32" s="65" t="s">
        <v>32</v>
      </c>
      <c r="H32" s="61">
        <f t="shared" si="3"/>
        <v>98.000000000000014</v>
      </c>
      <c r="I32" s="61">
        <f t="shared" si="1"/>
        <v>0.36765119655458312</v>
      </c>
      <c r="J32" s="61">
        <f t="shared" si="2"/>
        <v>0.34926863672685393</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13">
        <v>37.799999999999997</v>
      </c>
      <c r="D33" s="13">
        <v>126.1</v>
      </c>
      <c r="E33" s="57">
        <f t="shared" si="0"/>
        <v>163.89999999999998</v>
      </c>
      <c r="F33" s="56">
        <v>17.7</v>
      </c>
      <c r="G33" s="64" t="s">
        <v>32</v>
      </c>
      <c r="H33" s="57">
        <f t="shared" si="3"/>
        <v>146.19999999999999</v>
      </c>
      <c r="I33" s="57">
        <f t="shared" si="1"/>
        <v>0.54215013331256701</v>
      </c>
      <c r="J33" s="57">
        <f t="shared" si="2"/>
        <v>0.51504262664693867</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13">
        <v>35.700000000000003</v>
      </c>
      <c r="D34" s="13">
        <v>106.264</v>
      </c>
      <c r="E34" s="57">
        <f t="shared" si="0"/>
        <v>141.964</v>
      </c>
      <c r="F34" s="56">
        <v>13.843999999999999</v>
      </c>
      <c r="G34" s="64" t="s">
        <v>32</v>
      </c>
      <c r="H34" s="57">
        <f t="shared" si="3"/>
        <v>128.12</v>
      </c>
      <c r="I34" s="57">
        <f t="shared" si="1"/>
        <v>0.46945535557249229</v>
      </c>
      <c r="J34" s="57">
        <f t="shared" si="2"/>
        <v>0.44598258779386762</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13">
        <v>35.6</v>
      </c>
      <c r="D35" s="13">
        <v>105.62</v>
      </c>
      <c r="E35" s="57">
        <f t="shared" si="0"/>
        <v>141.22</v>
      </c>
      <c r="F35" s="56">
        <v>12.805</v>
      </c>
      <c r="G35" s="64" t="s">
        <v>32</v>
      </c>
      <c r="H35" s="57">
        <f t="shared" si="3"/>
        <v>128.41499999999999</v>
      </c>
      <c r="I35" s="57">
        <f t="shared" si="1"/>
        <v>0.46507795664849788</v>
      </c>
      <c r="J35" s="57">
        <f t="shared" si="2"/>
        <v>0.44182405881607295</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13">
        <v>39.4</v>
      </c>
      <c r="D36" s="13">
        <v>146.56106299999999</v>
      </c>
      <c r="E36" s="57">
        <f t="shared" si="0"/>
        <v>185.961063</v>
      </c>
      <c r="F36" s="56">
        <v>11.771870000000002</v>
      </c>
      <c r="G36" s="64" t="s">
        <v>32</v>
      </c>
      <c r="H36" s="57">
        <f t="shared" si="3"/>
        <v>174.18919299999999</v>
      </c>
      <c r="I36" s="57">
        <f t="shared" si="1"/>
        <v>0.62367458422098487</v>
      </c>
      <c r="J36" s="57">
        <f t="shared" si="2"/>
        <v>0.59249085500993559</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56">
        <v>50.25</v>
      </c>
      <c r="D37" s="56">
        <v>154.073397</v>
      </c>
      <c r="E37" s="57">
        <f t="shared" si="0"/>
        <v>204.323397</v>
      </c>
      <c r="F37" s="56">
        <v>11.455844000000001</v>
      </c>
      <c r="G37" s="64" t="s">
        <v>32</v>
      </c>
      <c r="H37" s="57">
        <f t="shared" si="3"/>
        <v>192.86755299999999</v>
      </c>
      <c r="I37" s="57">
        <f t="shared" si="1"/>
        <v>0.68299503514705096</v>
      </c>
      <c r="J37" s="57">
        <f t="shared" si="2"/>
        <v>0.64884528338969838</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60">
        <v>52</v>
      </c>
      <c r="D38" s="60">
        <v>186.07240200000001</v>
      </c>
      <c r="E38" s="61">
        <f t="shared" ref="E38:E43" si="4">SUM(C38:D38)</f>
        <v>238.07240200000001</v>
      </c>
      <c r="F38" s="60">
        <v>14.152210999999998</v>
      </c>
      <c r="G38" s="65" t="s">
        <v>32</v>
      </c>
      <c r="H38" s="61">
        <f t="shared" ref="H38:H49" si="5">E38-SUM(F38,G38)</f>
        <v>223.92019100000002</v>
      </c>
      <c r="I38" s="61">
        <f t="shared" ref="I38:I43" si="6">IF(H38=0,0,IF(B38=0,0,H38/B38))</f>
        <v>0.78483390320023505</v>
      </c>
      <c r="J38" s="61">
        <f t="shared" ref="J38:J44" si="7">IF(H38=0,0,IF(B38=0,0,(H38*0.95)/B38))</f>
        <v>0.7455922080402233</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60">
        <v>42.7</v>
      </c>
      <c r="D39" s="60">
        <v>195.23916799999998</v>
      </c>
      <c r="E39" s="61">
        <f t="shared" si="4"/>
        <v>237.939168</v>
      </c>
      <c r="F39" s="60">
        <v>10.792655999999999</v>
      </c>
      <c r="G39" s="65" t="s">
        <v>32</v>
      </c>
      <c r="H39" s="61">
        <f t="shared" si="5"/>
        <v>227.146512</v>
      </c>
      <c r="I39" s="61">
        <f t="shared" si="6"/>
        <v>0.78841622148783363</v>
      </c>
      <c r="J39" s="61">
        <f t="shared" si="7"/>
        <v>0.74899541041344186</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60">
        <v>40.799999999999997</v>
      </c>
      <c r="D40" s="60">
        <v>224.57972199999998</v>
      </c>
      <c r="E40" s="61">
        <f t="shared" si="4"/>
        <v>265.37972199999996</v>
      </c>
      <c r="F40" s="60">
        <v>11.555869000000001</v>
      </c>
      <c r="G40" s="65" t="s">
        <v>32</v>
      </c>
      <c r="H40" s="61">
        <f t="shared" si="5"/>
        <v>253.82385299999996</v>
      </c>
      <c r="I40" s="61">
        <f t="shared" si="6"/>
        <v>0.87278788405324781</v>
      </c>
      <c r="J40" s="61">
        <f t="shared" si="7"/>
        <v>0.82914848985058531</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60">
        <v>34.1</v>
      </c>
      <c r="D41" s="60">
        <v>277.80279300000001</v>
      </c>
      <c r="E41" s="61">
        <f t="shared" si="4"/>
        <v>311.90279300000003</v>
      </c>
      <c r="F41" s="60">
        <v>9.9996540000000032</v>
      </c>
      <c r="G41" s="65" t="s">
        <v>32</v>
      </c>
      <c r="H41" s="61">
        <f t="shared" si="5"/>
        <v>301.90313900000001</v>
      </c>
      <c r="I41" s="61">
        <f t="shared" si="6"/>
        <v>1.0287598391600636</v>
      </c>
      <c r="J41" s="61">
        <f t="shared" si="7"/>
        <v>0.9773218472020605</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60">
        <v>30.7</v>
      </c>
      <c r="D42" s="60">
        <v>255.88618499999995</v>
      </c>
      <c r="E42" s="61">
        <f t="shared" si="4"/>
        <v>286.58618499999994</v>
      </c>
      <c r="F42" s="60">
        <v>9.3994459999999993</v>
      </c>
      <c r="G42" s="65" t="s">
        <v>32</v>
      </c>
      <c r="H42" s="61">
        <f t="shared" si="5"/>
        <v>277.18673899999993</v>
      </c>
      <c r="I42" s="61">
        <f t="shared" si="6"/>
        <v>0.93585293314257378</v>
      </c>
      <c r="J42" s="61">
        <f t="shared" si="7"/>
        <v>0.88906028648544511</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56">
        <v>26.6</v>
      </c>
      <c r="D43" s="56">
        <v>291.385379</v>
      </c>
      <c r="E43" s="57">
        <f t="shared" si="4"/>
        <v>317.98537900000002</v>
      </c>
      <c r="F43" s="56">
        <v>7.9081940000000008</v>
      </c>
      <c r="G43" s="64" t="s">
        <v>32</v>
      </c>
      <c r="H43" s="57">
        <f t="shared" si="5"/>
        <v>310.07718500000004</v>
      </c>
      <c r="I43" s="57">
        <f t="shared" si="6"/>
        <v>1.0370619221857029</v>
      </c>
      <c r="J43" s="57">
        <f t="shared" si="7"/>
        <v>0.98520882607641769</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56">
        <v>31.2</v>
      </c>
      <c r="D44" s="56">
        <v>304.47719599999999</v>
      </c>
      <c r="E44" s="57">
        <f t="shared" ref="E44:E58" si="8">SUM(C44:D44)</f>
        <v>335.67719599999998</v>
      </c>
      <c r="F44" s="56">
        <v>8.4269599999999993</v>
      </c>
      <c r="G44" s="64" t="s">
        <v>32</v>
      </c>
      <c r="H44" s="57">
        <f t="shared" si="5"/>
        <v>327.25023599999997</v>
      </c>
      <c r="I44" s="57">
        <f t="shared" ref="I44:I49" si="9">IF(H44=0,0,IF(B44=0,0,H44/B44))</f>
        <v>1.0835959985247474</v>
      </c>
      <c r="J44" s="57">
        <f t="shared" si="7"/>
        <v>1.0294161985985102</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56">
        <v>31.5</v>
      </c>
      <c r="D45" s="56">
        <v>274.15542999999997</v>
      </c>
      <c r="E45" s="57">
        <f t="shared" si="8"/>
        <v>305.65542999999997</v>
      </c>
      <c r="F45" s="56">
        <v>7.6594280000000001</v>
      </c>
      <c r="G45" s="64" t="s">
        <v>32</v>
      </c>
      <c r="H45" s="57">
        <f t="shared" si="5"/>
        <v>297.99600199999998</v>
      </c>
      <c r="I45" s="57">
        <f t="shared" si="9"/>
        <v>0.97768435379024976</v>
      </c>
      <c r="J45" s="57">
        <f t="shared" ref="J45:J50" si="10">IF(H45=0,0,IF(B45=0,0,(H45*0.95)/B45))</f>
        <v>0.92880013610073731</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56">
        <v>30.3</v>
      </c>
      <c r="D46" s="56">
        <v>344.78890699999999</v>
      </c>
      <c r="E46" s="57">
        <f t="shared" si="8"/>
        <v>375.08890700000001</v>
      </c>
      <c r="F46" s="56">
        <v>7.4945510000000004</v>
      </c>
      <c r="G46" s="64" t="s">
        <v>32</v>
      </c>
      <c r="H46" s="57">
        <f t="shared" si="5"/>
        <v>367.594356</v>
      </c>
      <c r="I46" s="57">
        <f t="shared" si="9"/>
        <v>1.1956644100463816</v>
      </c>
      <c r="J46" s="57">
        <f t="shared" si="10"/>
        <v>1.1358811895440624</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56">
        <v>29.2</v>
      </c>
      <c r="D47" s="56">
        <v>339.27139599999992</v>
      </c>
      <c r="E47" s="57">
        <f t="shared" si="8"/>
        <v>368.47139599999991</v>
      </c>
      <c r="F47" s="56">
        <v>7.2351810000000008</v>
      </c>
      <c r="G47" s="64" t="s">
        <v>32</v>
      </c>
      <c r="H47" s="57">
        <f t="shared" si="5"/>
        <v>361.2362149999999</v>
      </c>
      <c r="I47" s="57">
        <f t="shared" si="9"/>
        <v>1.1662514475508441</v>
      </c>
      <c r="J47" s="57">
        <f t="shared" si="10"/>
        <v>1.1079388751733019</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69">
        <v>27.7</v>
      </c>
      <c r="D48" s="69">
        <v>308.23133479999996</v>
      </c>
      <c r="E48" s="70">
        <f t="shared" si="8"/>
        <v>335.93133479999995</v>
      </c>
      <c r="F48" s="69">
        <v>8.8596923799999985</v>
      </c>
      <c r="G48" s="71" t="s">
        <v>32</v>
      </c>
      <c r="H48" s="70">
        <f t="shared" si="5"/>
        <v>327.07164241999993</v>
      </c>
      <c r="I48" s="70">
        <f t="shared" si="9"/>
        <v>1.0483942013818499</v>
      </c>
      <c r="J48" s="70">
        <f t="shared" si="10"/>
        <v>0.9959744913127575</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ht="15" customHeight="1">
      <c r="A49" s="141" t="s">
        <v>127</v>
      </c>
      <c r="B49" s="68">
        <v>314.16755799999999</v>
      </c>
      <c r="C49" s="142" t="s">
        <v>32</v>
      </c>
      <c r="D49" s="69">
        <v>313.57637668000001</v>
      </c>
      <c r="E49" s="70">
        <f t="shared" si="8"/>
        <v>313.57637668000001</v>
      </c>
      <c r="F49" s="69">
        <v>9.8227043399999996</v>
      </c>
      <c r="G49" s="71" t="s">
        <v>32</v>
      </c>
      <c r="H49" s="70">
        <f t="shared" si="5"/>
        <v>303.75367234000004</v>
      </c>
      <c r="I49" s="70">
        <f t="shared" si="9"/>
        <v>0.9668524473809611</v>
      </c>
      <c r="J49" s="70">
        <f t="shared" si="10"/>
        <v>0.91850982501191303</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142">
        <v>23</v>
      </c>
      <c r="D50" s="69">
        <v>341.95733330000002</v>
      </c>
      <c r="E50" s="70">
        <f t="shared" si="8"/>
        <v>364.95733330000002</v>
      </c>
      <c r="F50" s="69">
        <v>10.704050469999999</v>
      </c>
      <c r="G50" s="71" t="s">
        <v>32</v>
      </c>
      <c r="H50" s="70">
        <f t="shared" ref="H50:H58" si="11">E50-SUM(F50,G50)</f>
        <v>354.25328282999999</v>
      </c>
      <c r="I50" s="70">
        <f t="shared" ref="I50:I58" si="12">IF(H50=0,0,IF(B50=0,0,H50/B50))</f>
        <v>1.1200099429719934</v>
      </c>
      <c r="J50" s="70">
        <f t="shared" si="10"/>
        <v>1.0640094458233937</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142">
        <v>23</v>
      </c>
      <c r="D51" s="69">
        <v>351.05235584999991</v>
      </c>
      <c r="E51" s="70">
        <f t="shared" si="8"/>
        <v>374.05235584999991</v>
      </c>
      <c r="F51" s="69">
        <v>11.094072370000001</v>
      </c>
      <c r="G51" s="71" t="s">
        <v>32</v>
      </c>
      <c r="H51" s="70">
        <f t="shared" si="11"/>
        <v>362.95828347999992</v>
      </c>
      <c r="I51" s="70">
        <f t="shared" si="12"/>
        <v>1.1393111704517356</v>
      </c>
      <c r="J51" s="70">
        <f t="shared" ref="J51:J58" si="13">IF(H51=0,0,IF(B51=0,0,(H51*0.95)/B51))</f>
        <v>1.0823456119291488</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ht="15" customHeight="1">
      <c r="A52" s="141" t="s">
        <v>159</v>
      </c>
      <c r="B52" s="68">
        <v>320.87070299999999</v>
      </c>
      <c r="C52" s="142">
        <v>24.341549529054902</v>
      </c>
      <c r="D52" s="69">
        <v>409.13040854999997</v>
      </c>
      <c r="E52" s="70">
        <f t="shared" si="8"/>
        <v>433.47195807905484</v>
      </c>
      <c r="F52" s="69">
        <v>7.9433059799999999</v>
      </c>
      <c r="G52" s="71" t="s">
        <v>32</v>
      </c>
      <c r="H52" s="70">
        <f t="shared" si="11"/>
        <v>425.52865209905485</v>
      </c>
      <c r="I52" s="70">
        <f t="shared" si="12"/>
        <v>1.3261686034921514</v>
      </c>
      <c r="J52" s="70">
        <f t="shared" si="13"/>
        <v>1.2598601733175436</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ht="15" customHeight="1">
      <c r="A53" s="179" t="s">
        <v>160</v>
      </c>
      <c r="B53" s="78">
        <v>323.16101099999997</v>
      </c>
      <c r="C53" s="143">
        <v>19.077206476144219</v>
      </c>
      <c r="D53" s="79">
        <v>451.65750300000002</v>
      </c>
      <c r="E53" s="75">
        <f t="shared" si="8"/>
        <v>470.73470947614425</v>
      </c>
      <c r="F53" s="79">
        <v>8.5897033599999997</v>
      </c>
      <c r="G53" s="76" t="s">
        <v>32</v>
      </c>
      <c r="H53" s="75">
        <f t="shared" si="11"/>
        <v>462.14500611614426</v>
      </c>
      <c r="I53" s="75">
        <f t="shared" si="12"/>
        <v>1.4300766193485646</v>
      </c>
      <c r="J53" s="75">
        <f t="shared" si="13"/>
        <v>1.3585727883811363</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ht="15" customHeight="1">
      <c r="A54" s="180" t="s">
        <v>161</v>
      </c>
      <c r="B54" s="73">
        <v>325.20603</v>
      </c>
      <c r="C54" s="144">
        <v>21.492042738947283</v>
      </c>
      <c r="D54" s="74">
        <v>429.37007972999993</v>
      </c>
      <c r="E54" s="80">
        <f t="shared" si="8"/>
        <v>450.86212246894723</v>
      </c>
      <c r="F54" s="74">
        <v>7.4989423700000009</v>
      </c>
      <c r="G54" s="76" t="s">
        <v>32</v>
      </c>
      <c r="H54" s="75">
        <f t="shared" si="11"/>
        <v>443.36318009894723</v>
      </c>
      <c r="I54" s="75">
        <f t="shared" si="12"/>
        <v>1.363330132897435</v>
      </c>
      <c r="J54" s="75">
        <f t="shared" si="13"/>
        <v>1.2951636262525632</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326.92397599999998</v>
      </c>
      <c r="C55" s="181">
        <v>7</v>
      </c>
      <c r="D55" s="74">
        <v>411.80387428000006</v>
      </c>
      <c r="E55" s="80">
        <f t="shared" si="8"/>
        <v>418.80387428000006</v>
      </c>
      <c r="F55" s="81">
        <v>6.6429361499999997</v>
      </c>
      <c r="G55" s="82" t="s">
        <v>32</v>
      </c>
      <c r="H55" s="80">
        <f t="shared" si="11"/>
        <v>412.16093813000003</v>
      </c>
      <c r="I55" s="80">
        <f t="shared" si="12"/>
        <v>1.2607241083168523</v>
      </c>
      <c r="J55" s="75">
        <f t="shared" si="13"/>
        <v>1.1976879029010097</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5" customHeight="1">
      <c r="A56" s="180" t="s">
        <v>162</v>
      </c>
      <c r="B56" s="73">
        <v>328.475998</v>
      </c>
      <c r="C56" s="144">
        <v>10.220280000000001</v>
      </c>
      <c r="D56" s="74">
        <v>413.01086289999989</v>
      </c>
      <c r="E56" s="80">
        <f t="shared" si="8"/>
        <v>423.2311428999999</v>
      </c>
      <c r="F56" s="74">
        <v>6.6219876814459999</v>
      </c>
      <c r="G56" s="76" t="s">
        <v>32</v>
      </c>
      <c r="H56" s="75">
        <f t="shared" si="11"/>
        <v>416.60915521855389</v>
      </c>
      <c r="I56" s="75">
        <f t="shared" si="12"/>
        <v>1.2683092760359127</v>
      </c>
      <c r="J56" s="75">
        <f t="shared" si="13"/>
        <v>1.2048938122341171</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5" customHeight="1">
      <c r="A57" s="72" t="s">
        <v>195</v>
      </c>
      <c r="B57" s="73">
        <v>330.11398000000003</v>
      </c>
      <c r="C57" s="181">
        <v>6.7132448105925224</v>
      </c>
      <c r="D57" s="74">
        <v>418.20472100000001</v>
      </c>
      <c r="E57" s="80">
        <f t="shared" si="8"/>
        <v>424.91796581059253</v>
      </c>
      <c r="F57" s="81">
        <v>6.9692599</v>
      </c>
      <c r="G57" s="82" t="s">
        <v>32</v>
      </c>
      <c r="H57" s="80">
        <f t="shared" si="11"/>
        <v>417.94870591059254</v>
      </c>
      <c r="I57" s="80">
        <f t="shared" si="12"/>
        <v>1.2660739357678596</v>
      </c>
      <c r="J57" s="75">
        <f t="shared" si="13"/>
        <v>1.2027702389794666</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5" customHeight="1" thickBot="1">
      <c r="A58" s="246" t="s">
        <v>196</v>
      </c>
      <c r="B58" s="225">
        <v>332.28139499999997</v>
      </c>
      <c r="C58" s="241">
        <v>11.909972448144719</v>
      </c>
      <c r="D58" s="226">
        <v>439.84436068795901</v>
      </c>
      <c r="E58" s="227">
        <f t="shared" si="8"/>
        <v>451.75433313610375</v>
      </c>
      <c r="F58" s="226">
        <v>6.6510113473320898</v>
      </c>
      <c r="G58" s="228" t="s">
        <v>32</v>
      </c>
      <c r="H58" s="227">
        <f t="shared" si="11"/>
        <v>445.10332178877167</v>
      </c>
      <c r="I58" s="227">
        <f t="shared" si="12"/>
        <v>1.3395372972620743</v>
      </c>
      <c r="J58" s="227">
        <f t="shared" si="13"/>
        <v>1.2725604323989705</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85"/>
      <c r="N59" s="85"/>
      <c r="O59" s="85"/>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85"/>
      <c r="N60" s="85"/>
      <c r="O60" s="85"/>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85"/>
      <c r="N61" s="85"/>
      <c r="O61" s="85"/>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122</v>
      </c>
      <c r="B62" s="85"/>
      <c r="J62" s="85"/>
      <c r="K62" s="85"/>
      <c r="L62" s="85"/>
      <c r="M62" s="85"/>
      <c r="N62" s="85"/>
      <c r="O62" s="85"/>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85"/>
      <c r="N63" s="85"/>
      <c r="O63" s="85"/>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97</v>
      </c>
      <c r="B64" s="85"/>
      <c r="J64" s="85"/>
      <c r="K64" s="85"/>
      <c r="L64" s="85"/>
      <c r="M64" s="85"/>
      <c r="N64" s="85"/>
      <c r="O64" s="85"/>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197</v>
      </c>
      <c r="B65" s="85"/>
      <c r="J65" s="85"/>
      <c r="K65" s="85"/>
      <c r="L65" s="85"/>
      <c r="M65" s="85"/>
      <c r="N65" s="85"/>
      <c r="O65" s="85"/>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5" customHeight="1">
      <c r="A66" s="85" t="s">
        <v>163</v>
      </c>
      <c r="B66" s="85"/>
      <c r="J66" s="85"/>
      <c r="K66" s="85"/>
      <c r="L66" s="85"/>
      <c r="M66" s="85"/>
      <c r="N66" s="85"/>
      <c r="O66" s="85"/>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85" t="s">
        <v>164</v>
      </c>
      <c r="B67" s="85"/>
      <c r="J67" s="85"/>
      <c r="K67" s="85"/>
      <c r="L67" s="85"/>
      <c r="M67" s="85"/>
      <c r="N67" s="85"/>
      <c r="O67" s="85"/>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ht="15" customHeight="1">
      <c r="A68" s="85" t="s">
        <v>198</v>
      </c>
      <c r="B68" s="85"/>
      <c r="J68" s="85"/>
      <c r="K68" s="85"/>
      <c r="L68" s="85"/>
      <c r="M68" s="85"/>
      <c r="N68" s="85"/>
      <c r="O68" s="85"/>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row>
    <row r="69" spans="1:254" ht="13.2" customHeight="1">
      <c r="A69" s="85"/>
      <c r="B69" s="85"/>
      <c r="J69" s="85"/>
      <c r="K69" s="85"/>
      <c r="L69" s="85"/>
      <c r="M69" s="85"/>
      <c r="N69" s="85"/>
      <c r="O69" s="85"/>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row>
    <row r="70" spans="1:254" ht="15" customHeight="1">
      <c r="A70" s="254" t="s">
        <v>203</v>
      </c>
      <c r="B70" s="85"/>
      <c r="J70" s="85"/>
      <c r="K70" s="85"/>
      <c r="L70" s="85"/>
      <c r="M70" s="85"/>
      <c r="N70" s="85"/>
      <c r="O70" s="85"/>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row>
    <row r="71" spans="1:254">
      <c r="A71" s="85"/>
      <c r="B71" s="85"/>
      <c r="J71" s="85"/>
      <c r="K71" s="85"/>
      <c r="L71" s="85"/>
      <c r="M71" s="85"/>
      <c r="N71" s="85"/>
      <c r="O71" s="85"/>
    </row>
    <row r="72" spans="1:254">
      <c r="A72" s="85"/>
      <c r="B72" s="85"/>
      <c r="J72" s="85"/>
      <c r="K72" s="85"/>
      <c r="L72" s="85"/>
      <c r="M72" s="85"/>
      <c r="N72" s="85"/>
      <c r="O72" s="85"/>
    </row>
    <row r="73" spans="1:254">
      <c r="A73" s="85"/>
      <c r="B73" s="85"/>
      <c r="J73" s="85"/>
      <c r="K73" s="85"/>
      <c r="L73" s="85"/>
      <c r="M73" s="85"/>
      <c r="N73" s="85"/>
      <c r="O73" s="85"/>
    </row>
    <row r="74" spans="1:254">
      <c r="A74" s="85"/>
      <c r="B74" s="85"/>
      <c r="J74" s="85"/>
      <c r="K74" s="85"/>
      <c r="L74" s="85"/>
      <c r="M74" s="85"/>
      <c r="N74" s="85"/>
      <c r="O74" s="85"/>
    </row>
    <row r="75" spans="1:254">
      <c r="A75" s="85"/>
      <c r="B75" s="85"/>
      <c r="J75" s="85"/>
      <c r="K75" s="85"/>
      <c r="L75" s="85"/>
      <c r="M75" s="85"/>
      <c r="N75" s="85"/>
      <c r="O75" s="85"/>
    </row>
  </sheetData>
  <phoneticPr fontId="4" type="noConversion"/>
  <printOptions horizontalCentered="1" verticalCentered="1"/>
  <pageMargins left="0.5" right="1" top="0.69930555555555596" bottom="0.44930555599999999" header="0" footer="0"/>
  <pageSetup scale="74" orientation="landscape" r:id="rId1"/>
  <headerFooter alignWithMargins="0"/>
  <ignoredErrors>
    <ignoredError sqref="A49 A52:A54 A56 A57:A58" numberStoredAsText="1"/>
    <ignoredError sqref="E7:E56 E57:E5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7"/>
  <sheetViews>
    <sheetView workbookViewId="0">
      <pane xSplit="1" ySplit="4" topLeftCell="B5" activePane="bottomRight" state="frozen"/>
      <selection pane="topRight" activeCell="B1" sqref="B1"/>
      <selection pane="bottomLeft" activeCell="A7" sqref="A7"/>
      <selection pane="bottomRight"/>
    </sheetView>
  </sheetViews>
  <sheetFormatPr defaultColWidth="12.6640625" defaultRowHeight="13.2"/>
  <cols>
    <col min="1" max="1" width="11.109375" style="10" customWidth="1"/>
    <col min="2" max="6" width="12.21875" style="9" customWidth="1"/>
    <col min="7" max="7" width="12.77734375" style="9" customWidth="1"/>
    <col min="8" max="25" width="12.21875" style="9" customWidth="1"/>
    <col min="26" max="26" width="12.77734375" style="9" customWidth="1"/>
    <col min="27" max="27" width="17.77734375" style="9" customWidth="1"/>
    <col min="28" max="31" width="12.6640625" style="9" customWidth="1"/>
    <col min="32" max="16384" width="12.6640625" style="3"/>
  </cols>
  <sheetData>
    <row r="1" spans="1:31" s="1" customFormat="1" ht="16.2" thickBot="1">
      <c r="A1" s="7" t="s">
        <v>77</v>
      </c>
      <c r="B1" s="7"/>
      <c r="C1" s="7"/>
      <c r="D1" s="7"/>
      <c r="E1" s="7"/>
      <c r="F1" s="7"/>
      <c r="G1" s="7"/>
      <c r="H1" s="7"/>
      <c r="I1" s="7"/>
      <c r="J1" s="7"/>
      <c r="K1" s="7"/>
      <c r="L1" s="7"/>
      <c r="M1" s="7"/>
      <c r="N1" s="7"/>
      <c r="O1" s="7"/>
      <c r="P1" s="7" t="s">
        <v>78</v>
      </c>
      <c r="Q1" s="7"/>
      <c r="R1" s="7"/>
      <c r="S1" s="7"/>
      <c r="T1" s="7"/>
      <c r="U1" s="7"/>
      <c r="V1" s="7"/>
      <c r="W1" s="7"/>
      <c r="X1" s="7"/>
      <c r="Y1" s="7"/>
      <c r="Z1" s="7"/>
      <c r="AA1" s="7"/>
      <c r="AB1" s="8"/>
      <c r="AC1" s="8"/>
      <c r="AD1" s="8"/>
      <c r="AE1" s="8"/>
    </row>
    <row r="2" spans="1:31" ht="15" customHeight="1" thickTop="1">
      <c r="A2" s="261"/>
      <c r="B2" s="29" t="s">
        <v>12</v>
      </c>
      <c r="C2" s="30"/>
      <c r="D2" s="30"/>
      <c r="E2" s="30"/>
      <c r="F2" s="30"/>
      <c r="G2" s="30"/>
      <c r="H2" s="35" t="s">
        <v>16</v>
      </c>
      <c r="I2" s="30"/>
      <c r="J2" s="30"/>
      <c r="K2" s="30"/>
      <c r="L2" s="30"/>
      <c r="M2" s="30"/>
      <c r="N2" s="30"/>
      <c r="O2" s="35" t="s">
        <v>23</v>
      </c>
      <c r="P2" s="30"/>
      <c r="Q2" s="30"/>
      <c r="R2" s="35"/>
      <c r="S2" s="30"/>
      <c r="T2" s="30"/>
      <c r="U2" s="30"/>
      <c r="V2" s="30"/>
      <c r="W2" s="30"/>
      <c r="X2" s="30"/>
      <c r="Y2" s="30"/>
      <c r="Z2" s="30"/>
      <c r="AA2" s="260"/>
      <c r="AB2" s="257"/>
    </row>
    <row r="3" spans="1:31" ht="48" customHeight="1">
      <c r="A3" s="39" t="s">
        <v>79</v>
      </c>
      <c r="B3" s="31" t="s">
        <v>45</v>
      </c>
      <c r="C3" s="32" t="s">
        <v>46</v>
      </c>
      <c r="D3" s="33" t="s">
        <v>13</v>
      </c>
      <c r="E3" s="33" t="s">
        <v>14</v>
      </c>
      <c r="F3" s="33" t="s">
        <v>15</v>
      </c>
      <c r="G3" s="34" t="s">
        <v>81</v>
      </c>
      <c r="H3" s="33" t="s">
        <v>17</v>
      </c>
      <c r="I3" s="33" t="s">
        <v>18</v>
      </c>
      <c r="J3" s="33" t="s">
        <v>19</v>
      </c>
      <c r="K3" s="33" t="s">
        <v>20</v>
      </c>
      <c r="L3" s="33" t="s">
        <v>37</v>
      </c>
      <c r="M3" s="33" t="s">
        <v>21</v>
      </c>
      <c r="N3" s="33" t="s">
        <v>22</v>
      </c>
      <c r="O3" s="33" t="s">
        <v>24</v>
      </c>
      <c r="P3" s="33" t="s">
        <v>25</v>
      </c>
      <c r="Q3" s="33" t="s">
        <v>26</v>
      </c>
      <c r="R3" s="33" t="s">
        <v>29</v>
      </c>
      <c r="S3" s="32" t="s">
        <v>47</v>
      </c>
      <c r="T3" s="33" t="s">
        <v>27</v>
      </c>
      <c r="U3" s="33" t="s">
        <v>28</v>
      </c>
      <c r="V3" s="32" t="s">
        <v>48</v>
      </c>
      <c r="W3" s="33" t="s">
        <v>38</v>
      </c>
      <c r="X3" s="33" t="s">
        <v>30</v>
      </c>
      <c r="Y3" s="33" t="s">
        <v>31</v>
      </c>
      <c r="Z3" s="253" t="s">
        <v>82</v>
      </c>
      <c r="AA3" s="40" t="s">
        <v>80</v>
      </c>
      <c r="AB3" s="257"/>
    </row>
    <row r="4" spans="1:31" ht="15" customHeight="1">
      <c r="B4" s="36" t="s">
        <v>41</v>
      </c>
      <c r="C4" s="37"/>
      <c r="D4" s="37"/>
      <c r="E4" s="37"/>
      <c r="F4" s="37"/>
      <c r="G4" s="37"/>
      <c r="H4" s="37"/>
      <c r="I4" s="37"/>
      <c r="J4" s="37"/>
      <c r="K4" s="37"/>
      <c r="L4" s="37"/>
      <c r="M4" s="37"/>
      <c r="N4" s="38"/>
      <c r="O4" s="36" t="s">
        <v>42</v>
      </c>
      <c r="P4" s="37"/>
      <c r="Q4" s="37"/>
      <c r="R4" s="37"/>
      <c r="S4" s="37"/>
      <c r="T4" s="37"/>
      <c r="U4" s="37"/>
      <c r="V4" s="37"/>
      <c r="W4" s="37"/>
      <c r="X4" s="37"/>
      <c r="Y4" s="37"/>
      <c r="Z4" s="37"/>
      <c r="AA4" s="37"/>
      <c r="AB4" s="259"/>
    </row>
    <row r="5" spans="1:31">
      <c r="A5" s="11">
        <v>1970</v>
      </c>
      <c r="B5" s="12">
        <f>Oranges!I7</f>
        <v>16.08706571991495</v>
      </c>
      <c r="C5" s="12">
        <f>'Tangerines, etc.'!I7</f>
        <v>2.0358982111854553</v>
      </c>
      <c r="D5" s="12">
        <f>Lemons!I7</f>
        <v>2.0579742848873432</v>
      </c>
      <c r="E5" s="12">
        <f>Limes!I7</f>
        <v>0.17463907107712079</v>
      </c>
      <c r="F5" s="12">
        <f>Grapefruit!I7</f>
        <v>8.2154732179211098</v>
      </c>
      <c r="G5" s="12">
        <f>SUM(B5:F5)</f>
        <v>28.571050504985976</v>
      </c>
      <c r="H5" s="12">
        <f>Apples!I7</f>
        <v>17.234815966720465</v>
      </c>
      <c r="I5" s="12">
        <f>Apricots!I7</f>
        <v>0.11899420634765817</v>
      </c>
      <c r="J5" s="12">
        <f>Avocados!I7</f>
        <v>0.45208044788638985</v>
      </c>
      <c r="K5" s="12">
        <f>Bananas!I7</f>
        <v>17.38046934436143</v>
      </c>
      <c r="L5" s="12" t="str">
        <f>Blueberries!I7</f>
        <v>NA</v>
      </c>
      <c r="M5" s="12">
        <v>0.49743479702709559</v>
      </c>
      <c r="N5" s="12">
        <v>0.17897899069504322</v>
      </c>
      <c r="O5" s="12">
        <f>Grapes!I7</f>
        <v>2.9232422037880981</v>
      </c>
      <c r="P5" s="12" t="str">
        <f>Kiwifruit!I7</f>
        <v>NA</v>
      </c>
      <c r="Q5" s="12">
        <f>Mangoes!I7</f>
        <v>7.4837529017029822E-2</v>
      </c>
      <c r="R5" s="12">
        <f>Papayas!I7</f>
        <v>0.1180188440005462</v>
      </c>
      <c r="S5" s="12">
        <f>Peaches!I7</f>
        <v>5.8180364005227956</v>
      </c>
      <c r="T5" s="12">
        <f>Pears!I7</f>
        <v>1.9225014594135859</v>
      </c>
      <c r="U5" s="12">
        <f>Pineapples!I7</f>
        <v>0.69933480287926975</v>
      </c>
      <c r="V5" s="12">
        <v>1.4757232311803836</v>
      </c>
      <c r="W5" s="12" t="str">
        <f>Raspberries!I7</f>
        <v>NA</v>
      </c>
      <c r="X5" s="12">
        <f>Strawberries!I7</f>
        <v>1.7341942531650507</v>
      </c>
      <c r="Y5" s="12">
        <f>SUM(Cantaloupe!I7,Honeydew!I7,Watermelon!I7)</f>
        <v>21.403087997190958</v>
      </c>
      <c r="Z5" s="13">
        <f>SUM(H5:Y5)</f>
        <v>72.031750474195803</v>
      </c>
      <c r="AA5" s="13">
        <f t="shared" ref="AA5:AA39" si="0">Z5+G5</f>
        <v>100.60280097918178</v>
      </c>
    </row>
    <row r="6" spans="1:31">
      <c r="A6" s="14">
        <v>1971</v>
      </c>
      <c r="B6" s="15">
        <f>Oranges!I8</f>
        <v>15.68944096387863</v>
      </c>
      <c r="C6" s="15">
        <f>'Tangerines, etc.'!I8</f>
        <v>2.325906164373666</v>
      </c>
      <c r="D6" s="15">
        <f>Lemons!I8</f>
        <v>2.2545116387201767</v>
      </c>
      <c r="E6" s="15">
        <f>Limes!I8</f>
        <v>0.16806641287185303</v>
      </c>
      <c r="F6" s="15">
        <f>Grapefruit!I8</f>
        <v>8.5489717435316255</v>
      </c>
      <c r="G6" s="15">
        <f t="shared" ref="G6:G34" si="1">SUM(B6:F6)</f>
        <v>28.986896923375951</v>
      </c>
      <c r="H6" s="15">
        <f>Apples!I8</f>
        <v>16.618232541919735</v>
      </c>
      <c r="I6" s="15">
        <f>Apricots!I8</f>
        <v>0.13435358589239191</v>
      </c>
      <c r="J6" s="15">
        <f>Avocados!I8</f>
        <v>0.83068077299059528</v>
      </c>
      <c r="K6" s="15">
        <f>Bananas!I8</f>
        <v>18.057314565565992</v>
      </c>
      <c r="L6" s="15" t="str">
        <f>Blueberries!I8</f>
        <v>NA</v>
      </c>
      <c r="M6" s="15">
        <v>0.66743394282026969</v>
      </c>
      <c r="N6" s="15">
        <v>0.19310318259085721</v>
      </c>
      <c r="O6" s="15">
        <f>Grapes!I8</f>
        <v>2.5645869053500339</v>
      </c>
      <c r="P6" s="15" t="str">
        <f>Kiwifruit!I8</f>
        <v>NA</v>
      </c>
      <c r="Q6" s="15">
        <f>Mangoes!I8</f>
        <v>8.7004781831928016E-2</v>
      </c>
      <c r="R6" s="15">
        <f>Papayas!I8</f>
        <v>9.6792368331078044E-2</v>
      </c>
      <c r="S6" s="15">
        <f>Peaches!I8</f>
        <v>5.6568156755481294</v>
      </c>
      <c r="T6" s="15">
        <f>Pears!I8</f>
        <v>2.5655555878449725</v>
      </c>
      <c r="U6" s="15">
        <f>Pineapples!I8</f>
        <v>0.6433562392553247</v>
      </c>
      <c r="V6" s="15">
        <v>1.2828600459402586</v>
      </c>
      <c r="W6" s="15" t="str">
        <f>Raspberries!I8</f>
        <v>NA</v>
      </c>
      <c r="X6" s="15">
        <f>Strawberries!I8</f>
        <v>1.8303870250071028</v>
      </c>
      <c r="Y6" s="15">
        <f>SUM(Cantaloupe!I8,Honeydew!I8,Watermelon!I8)</f>
        <v>20.610153086039269</v>
      </c>
      <c r="Z6" s="16">
        <f t="shared" ref="Z6:Z34" si="2">SUM(H6:Y6)</f>
        <v>71.838630306927939</v>
      </c>
      <c r="AA6" s="16">
        <f t="shared" si="0"/>
        <v>100.82552723030389</v>
      </c>
    </row>
    <row r="7" spans="1:31">
      <c r="A7" s="14">
        <v>1972</v>
      </c>
      <c r="B7" s="15">
        <f>Oranges!I9</f>
        <v>14.414710142165644</v>
      </c>
      <c r="C7" s="15">
        <f>'Tangerines, etc.'!I9</f>
        <v>2.0677144871746007</v>
      </c>
      <c r="D7" s="15">
        <f>Lemons!I9</f>
        <v>1.8660999344237179</v>
      </c>
      <c r="E7" s="15">
        <f>Limes!I9</f>
        <v>0.2096526371716998</v>
      </c>
      <c r="F7" s="15">
        <f>Grapefruit!I9</f>
        <v>8.5647075154247858</v>
      </c>
      <c r="G7" s="15">
        <f t="shared" si="1"/>
        <v>27.122884716360449</v>
      </c>
      <c r="H7" s="15">
        <f>Apples!I9</f>
        <v>15.683261773814481</v>
      </c>
      <c r="I7" s="15">
        <f>Apricots!I9</f>
        <v>8.289819720242407E-2</v>
      </c>
      <c r="J7" s="15">
        <f>Avocados!I9</f>
        <v>0.4325951899988566</v>
      </c>
      <c r="K7" s="15">
        <f>Bananas!I9</f>
        <v>17.922209094027519</v>
      </c>
      <c r="L7" s="15" t="str">
        <f>Blueberries!I9</f>
        <v>NA</v>
      </c>
      <c r="M7" s="15">
        <v>0.37971185730075846</v>
      </c>
      <c r="N7" s="15">
        <v>0.1534093074665549</v>
      </c>
      <c r="O7" s="15">
        <f>Grapes!I9</f>
        <v>2.5412005724761513</v>
      </c>
      <c r="P7" s="15" t="str">
        <f>Kiwifruit!I9</f>
        <v>NA</v>
      </c>
      <c r="Q7" s="15">
        <f>Mangoes!I9</f>
        <v>8.5763902122956134E-2</v>
      </c>
      <c r="R7" s="15">
        <f>Papayas!I9</f>
        <v>0.11053092960323208</v>
      </c>
      <c r="S7" s="15">
        <f>Peaches!I9</f>
        <v>3.8838281815756375</v>
      </c>
      <c r="T7" s="15">
        <f>Pears!I9</f>
        <v>2.3071363268666505</v>
      </c>
      <c r="U7" s="15">
        <f>Pineapples!I9</f>
        <v>0.77466936006403175</v>
      </c>
      <c r="V7" s="15">
        <v>1.08529938636277</v>
      </c>
      <c r="W7" s="15" t="str">
        <f>Raspberries!I9</f>
        <v>NA</v>
      </c>
      <c r="X7" s="15">
        <f>Strawberries!I9</f>
        <v>1.6665396196211459</v>
      </c>
      <c r="Y7" s="15">
        <f>SUM(Cantaloupe!I9,Honeydew!I9,Watermelon!I9)</f>
        <v>20.122713153180623</v>
      </c>
      <c r="Z7" s="16">
        <f t="shared" si="2"/>
        <v>67.231766851683773</v>
      </c>
      <c r="AA7" s="16">
        <f t="shared" si="0"/>
        <v>94.354651568044218</v>
      </c>
    </row>
    <row r="8" spans="1:31">
      <c r="A8" s="14">
        <v>1973</v>
      </c>
      <c r="B8" s="15">
        <f>Oranges!I10</f>
        <v>14.350593886998666</v>
      </c>
      <c r="C8" s="15">
        <f>'Tangerines, etc.'!I10</f>
        <v>2.0609318150715641</v>
      </c>
      <c r="D8" s="15">
        <f>Lemons!I10</f>
        <v>1.9393227006659239</v>
      </c>
      <c r="E8" s="15">
        <f>Limes!I10</f>
        <v>0.21281133729886009</v>
      </c>
      <c r="F8" s="15">
        <f>Grapefruit!I10</f>
        <v>8.5694717633955033</v>
      </c>
      <c r="G8" s="15">
        <f t="shared" si="1"/>
        <v>27.133131503430512</v>
      </c>
      <c r="H8" s="15">
        <f>Apples!I10</f>
        <v>16.276986515629073</v>
      </c>
      <c r="I8" s="15">
        <f>Apricots!I10</f>
        <v>9.1076830148790269E-2</v>
      </c>
      <c r="J8" s="15">
        <f>Avocados!I10</f>
        <v>0.71162621691386407</v>
      </c>
      <c r="K8" s="15">
        <f>Bananas!I10</f>
        <v>18.161569352882605</v>
      </c>
      <c r="L8" s="15" t="str">
        <f>Blueberries!I10</f>
        <v>NA</v>
      </c>
      <c r="M8" s="15">
        <v>0.72955844253901414</v>
      </c>
      <c r="N8" s="15">
        <v>0.18781646838973332</v>
      </c>
      <c r="O8" s="15">
        <f>Grapes!I10</f>
        <v>2.9073156859492384</v>
      </c>
      <c r="P8" s="15" t="str">
        <f>Kiwifruit!I10</f>
        <v>NA</v>
      </c>
      <c r="Q8" s="15">
        <f>Mangoes!I10</f>
        <v>0.11235719105842602</v>
      </c>
      <c r="R8" s="15">
        <f>Papayas!I10</f>
        <v>0.14015450028078091</v>
      </c>
      <c r="S8" s="15">
        <f>Peaches!I10</f>
        <v>4.261263089344955</v>
      </c>
      <c r="T8" s="15">
        <f>Pears!I10</f>
        <v>2.5907055003910231</v>
      </c>
      <c r="U8" s="15">
        <f>Pineapples!I10</f>
        <v>0.90746499676748049</v>
      </c>
      <c r="V8" s="15">
        <v>1.1490781420326648</v>
      </c>
      <c r="W8" s="15" t="str">
        <f>Raspberries!I10</f>
        <v>NA</v>
      </c>
      <c r="X8" s="15">
        <f>Strawberries!I10</f>
        <v>1.580395358384967</v>
      </c>
      <c r="Y8" s="15">
        <f>SUM(Cantaloupe!I10,Honeydew!I10,Watermelon!I10)</f>
        <v>19.725787956150992</v>
      </c>
      <c r="Z8" s="16">
        <f t="shared" si="2"/>
        <v>69.533156246863612</v>
      </c>
      <c r="AA8" s="16">
        <f t="shared" si="0"/>
        <v>96.666287750294117</v>
      </c>
    </row>
    <row r="9" spans="1:31">
      <c r="A9" s="14">
        <v>1974</v>
      </c>
      <c r="B9" s="15">
        <f>Oranges!I11</f>
        <v>14.352432033069288</v>
      </c>
      <c r="C9" s="15">
        <f>'Tangerines, etc.'!I11</f>
        <v>2.229745527322379</v>
      </c>
      <c r="D9" s="15">
        <f>Lemons!I11</f>
        <v>2.0108954971540212</v>
      </c>
      <c r="E9" s="15">
        <f>Limes!I11</f>
        <v>0.19959423665771234</v>
      </c>
      <c r="F9" s="15">
        <f>Grapefruit!I11</f>
        <v>8.2104568594668734</v>
      </c>
      <c r="G9" s="15">
        <f t="shared" si="1"/>
        <v>27.003124153670274</v>
      </c>
      <c r="H9" s="15">
        <f>Apples!I11</f>
        <v>16.556928972629759</v>
      </c>
      <c r="I9" s="15">
        <f>Apricots!I11</f>
        <v>6.3127180225761484E-2</v>
      </c>
      <c r="J9" s="15">
        <f>Avocados!I11</f>
        <v>1.2457096897883602</v>
      </c>
      <c r="K9" s="15">
        <f>Bananas!I11</f>
        <v>18.490652501239161</v>
      </c>
      <c r="L9" s="15" t="str">
        <f>Blueberries!I11</f>
        <v>NA</v>
      </c>
      <c r="M9" s="15">
        <v>0.57562636191046235</v>
      </c>
      <c r="N9" s="15">
        <v>0.14869958008734932</v>
      </c>
      <c r="O9" s="15">
        <f>Grapes!I11</f>
        <v>3.1657994101403264</v>
      </c>
      <c r="P9" s="15" t="str">
        <f>Kiwifruit!I11</f>
        <v>NA</v>
      </c>
      <c r="Q9" s="15">
        <f>Mangoes!I11</f>
        <v>0.1288495889719154</v>
      </c>
      <c r="R9" s="15">
        <f>Papayas!I11</f>
        <v>0.16272784235974072</v>
      </c>
      <c r="S9" s="15">
        <f>Peaches!I11</f>
        <v>4.3352006509113696</v>
      </c>
      <c r="T9" s="15">
        <f>Pears!I11</f>
        <v>2.5087821464129396</v>
      </c>
      <c r="U9" s="15">
        <f>Pineapples!I11</f>
        <v>0.8959383504634002</v>
      </c>
      <c r="V9" s="15">
        <v>1.5033621068579497</v>
      </c>
      <c r="W9" s="15" t="str">
        <f>Raspberries!I11</f>
        <v>NA</v>
      </c>
      <c r="X9" s="15">
        <f>Strawberries!I11</f>
        <v>1.826947356607779</v>
      </c>
      <c r="Y9" s="15">
        <f>SUM(Cantaloupe!I11,Honeydew!I11,Watermelon!I11)</f>
        <v>17.462885894114674</v>
      </c>
      <c r="Z9" s="16">
        <f t="shared" si="2"/>
        <v>69.071237632720951</v>
      </c>
      <c r="AA9" s="16">
        <f t="shared" si="0"/>
        <v>96.074361786391222</v>
      </c>
    </row>
    <row r="10" spans="1:31">
      <c r="A10" s="14">
        <v>1975</v>
      </c>
      <c r="B10" s="15">
        <f>Oranges!I12</f>
        <v>15.805170090705786</v>
      </c>
      <c r="C10" s="15">
        <f>'Tangerines, etc.'!I12</f>
        <v>2.5478416283516911</v>
      </c>
      <c r="D10" s="15">
        <f>Lemons!I12</f>
        <v>1.9523474975689872</v>
      </c>
      <c r="E10" s="15">
        <f>Limes!I12</f>
        <v>0.21820956493014035</v>
      </c>
      <c r="F10" s="15">
        <f>Grapefruit!I12</f>
        <v>8.3578683391413993</v>
      </c>
      <c r="G10" s="15">
        <f t="shared" si="1"/>
        <v>28.881437120698003</v>
      </c>
      <c r="H10" s="15">
        <f>Apples!I12</f>
        <v>19.682595809818036</v>
      </c>
      <c r="I10" s="15">
        <f>Apricots!I12</f>
        <v>8.0565626258837897E-2</v>
      </c>
      <c r="J10" s="15">
        <f>Avocados!I12</f>
        <v>0.73249896977862961</v>
      </c>
      <c r="K10" s="15">
        <f>Bananas!I12</f>
        <v>17.640167983960957</v>
      </c>
      <c r="L10" s="15" t="str">
        <f>Blueberries!I12</f>
        <v>NA</v>
      </c>
      <c r="M10" s="15">
        <v>0.69453126085205097</v>
      </c>
      <c r="N10" s="15">
        <v>0.14399948141665855</v>
      </c>
      <c r="O10" s="15">
        <f>Grapes!I12</f>
        <v>3.6495433418166754</v>
      </c>
      <c r="P10" s="15" t="str">
        <f>Kiwifruit!I12</f>
        <v>NA</v>
      </c>
      <c r="Q10" s="15">
        <f>Mangoes!I12</f>
        <v>0.16499516143221607</v>
      </c>
      <c r="R10" s="15">
        <f>Papayas!I12</f>
        <v>0.16368712755761133</v>
      </c>
      <c r="S10" s="15">
        <f>Peaches!I12</f>
        <v>4.9811782028309093</v>
      </c>
      <c r="T10" s="15">
        <f>Pears!I12</f>
        <v>2.7655387077713316</v>
      </c>
      <c r="U10" s="15">
        <f>Pineapples!I12</f>
        <v>1.0251281410176272</v>
      </c>
      <c r="V10" s="15">
        <v>1.3297958541113934</v>
      </c>
      <c r="W10" s="15" t="str">
        <f>Raspberries!I12</f>
        <v>NA</v>
      </c>
      <c r="X10" s="15">
        <f>Strawberries!I12</f>
        <v>1.7974469030851079</v>
      </c>
      <c r="Y10" s="15">
        <f>SUM(Cantaloupe!I12,Honeydew!I12,Watermelon!I12)</f>
        <v>17.552319039879983</v>
      </c>
      <c r="Z10" s="16">
        <f t="shared" si="2"/>
        <v>72.403991611588026</v>
      </c>
      <c r="AA10" s="16">
        <f t="shared" si="0"/>
        <v>101.28542873228602</v>
      </c>
    </row>
    <row r="11" spans="1:31">
      <c r="A11" s="11">
        <v>1976</v>
      </c>
      <c r="B11" s="12">
        <f>Oranges!I13</f>
        <v>14.676817942073519</v>
      </c>
      <c r="C11" s="12">
        <f>'Tangerines, etc.'!I13</f>
        <v>2.3564565322081319</v>
      </c>
      <c r="D11" s="12">
        <f>Lemons!I13</f>
        <v>1.8943780372647918</v>
      </c>
      <c r="E11" s="12">
        <f>Limes!I13</f>
        <v>0.24597526428522076</v>
      </c>
      <c r="F11" s="12">
        <f>Grapefruit!I13</f>
        <v>9.2609917317303481</v>
      </c>
      <c r="G11" s="12">
        <f t="shared" si="1"/>
        <v>28.434619507562012</v>
      </c>
      <c r="H11" s="12">
        <f>Apples!I13</f>
        <v>17.24498491443838</v>
      </c>
      <c r="I11" s="12">
        <f>Apricots!I13</f>
        <v>9.5947898273213025E-2</v>
      </c>
      <c r="J11" s="12">
        <f>Avocados!I13</f>
        <v>1.1878826793863371</v>
      </c>
      <c r="K11" s="12">
        <f>Bananas!I13</f>
        <v>19.253330887242871</v>
      </c>
      <c r="L11" s="12" t="str">
        <f>Blueberries!I13</f>
        <v>NA</v>
      </c>
      <c r="M11" s="12">
        <v>0.82005182654161024</v>
      </c>
      <c r="N11" s="12">
        <v>0.18666727818928155</v>
      </c>
      <c r="O11" s="12">
        <f>Grapes!I13</f>
        <v>3.5698657269858822</v>
      </c>
      <c r="P11" s="12" t="str">
        <f>Kiwifruit!I13</f>
        <v>NA</v>
      </c>
      <c r="Q11" s="12">
        <f>Mangoes!I13</f>
        <v>0.191359185451877</v>
      </c>
      <c r="R11" s="12">
        <f>Papayas!I13</f>
        <v>0.20220606783314607</v>
      </c>
      <c r="S11" s="12">
        <f>Peaches!I13</f>
        <v>5.1354140390304304</v>
      </c>
      <c r="T11" s="12">
        <f>Pears!I13</f>
        <v>2.8503650475598237</v>
      </c>
      <c r="U11" s="12">
        <f>Pineapples!I13</f>
        <v>1.1443116930767996</v>
      </c>
      <c r="V11" s="12">
        <v>1.2507166280643014</v>
      </c>
      <c r="W11" s="12" t="str">
        <f>Raspberries!I13</f>
        <v>NA</v>
      </c>
      <c r="X11" s="12">
        <f>Strawberries!I13</f>
        <v>1.6561561217235765</v>
      </c>
      <c r="Y11" s="12">
        <f>SUM(Cantaloupe!I13,Honeydew!I13,Watermelon!I13)</f>
        <v>18.694283027954228</v>
      </c>
      <c r="Z11" s="13">
        <f t="shared" si="2"/>
        <v>73.483543021751757</v>
      </c>
      <c r="AA11" s="13">
        <f t="shared" si="0"/>
        <v>101.91816252931378</v>
      </c>
    </row>
    <row r="12" spans="1:31">
      <c r="A12" s="11">
        <v>1977</v>
      </c>
      <c r="B12" s="12">
        <f>Oranges!I14</f>
        <v>13.375151539917999</v>
      </c>
      <c r="C12" s="12">
        <f>'Tangerines, etc.'!I14</f>
        <v>2.6414259054935778</v>
      </c>
      <c r="D12" s="12">
        <f>Lemons!I14</f>
        <v>2.1103299129934898</v>
      </c>
      <c r="E12" s="12">
        <f>Limes!I14</f>
        <v>0.23451151798301845</v>
      </c>
      <c r="F12" s="12">
        <f>Grapefruit!I14</f>
        <v>7.7269948307091463</v>
      </c>
      <c r="G12" s="12">
        <f t="shared" si="1"/>
        <v>26.088413707097232</v>
      </c>
      <c r="H12" s="12">
        <f>Apples!I14</f>
        <v>16.689098864398503</v>
      </c>
      <c r="I12" s="12">
        <f>Apricots!I14</f>
        <v>8.9085039434432606E-2</v>
      </c>
      <c r="J12" s="12">
        <f>Avocados!I14</f>
        <v>1.1342223675189227</v>
      </c>
      <c r="K12" s="12">
        <f>Bananas!I14</f>
        <v>19.209585949809078</v>
      </c>
      <c r="L12" s="12" t="str">
        <f>Blueberries!I14</f>
        <v>NA</v>
      </c>
      <c r="M12" s="12">
        <v>0.63022443799690331</v>
      </c>
      <c r="N12" s="12">
        <v>0.18434518863598184</v>
      </c>
      <c r="O12" s="12">
        <f>Grapes!I14</f>
        <v>3.5765287732857618</v>
      </c>
      <c r="P12" s="12" t="str">
        <f>Kiwifruit!I14</f>
        <v>NA</v>
      </c>
      <c r="Q12" s="12">
        <f>Mangoes!I14</f>
        <v>0.14901311756773325</v>
      </c>
      <c r="R12" s="12">
        <f>Papayas!I14</f>
        <v>0.25012372922143677</v>
      </c>
      <c r="S12" s="12">
        <f>Peaches!I14</f>
        <v>5.0931034013049468</v>
      </c>
      <c r="T12" s="12">
        <f>Pears!I14</f>
        <v>2.3930212292236024</v>
      </c>
      <c r="U12" s="12">
        <f>Pineapples!I14</f>
        <v>1.3562538878218664</v>
      </c>
      <c r="V12" s="12">
        <v>1.5451395983454341</v>
      </c>
      <c r="W12" s="12" t="str">
        <f>Raspberries!I14</f>
        <v>NA</v>
      </c>
      <c r="X12" s="12">
        <f>Strawberries!I14</f>
        <v>1.912467819051122</v>
      </c>
      <c r="Y12" s="12">
        <f>SUM(Cantaloupe!I14,Honeydew!I14,Watermelon!I14)</f>
        <v>19.263404755742627</v>
      </c>
      <c r="Z12" s="13">
        <f t="shared" si="2"/>
        <v>73.475618159358334</v>
      </c>
      <c r="AA12" s="13">
        <f t="shared" si="0"/>
        <v>99.564031866455565</v>
      </c>
    </row>
    <row r="13" spans="1:31">
      <c r="A13" s="11">
        <v>1978</v>
      </c>
      <c r="B13" s="12">
        <f>Oranges!I15</f>
        <v>13.385560572365611</v>
      </c>
      <c r="C13" s="12">
        <f>'Tangerines, etc.'!I15</f>
        <v>2.0678617157490398</v>
      </c>
      <c r="D13" s="12">
        <f>Lemons!I15</f>
        <v>2.1338558857127383</v>
      </c>
      <c r="E13" s="12">
        <f>Limes!I15</f>
        <v>0.21988739237031385</v>
      </c>
      <c r="F13" s="12">
        <f>Grapefruit!I15</f>
        <v>8.3450200246526745</v>
      </c>
      <c r="G13" s="12">
        <f t="shared" si="1"/>
        <v>26.15218559085038</v>
      </c>
      <c r="H13" s="12">
        <f>Apples!I15</f>
        <v>18.138894783656994</v>
      </c>
      <c r="I13" s="12">
        <f>Apricots!I15</f>
        <v>7.1433384998989144E-2</v>
      </c>
      <c r="J13" s="12">
        <f>Avocados!I15</f>
        <v>1.2700765999505808</v>
      </c>
      <c r="K13" s="12">
        <f>Bananas!I15</f>
        <v>20.188242693802366</v>
      </c>
      <c r="L13" s="12" t="str">
        <f>Blueberries!I15</f>
        <v>NA</v>
      </c>
      <c r="M13" s="12">
        <v>0.53193162162769281</v>
      </c>
      <c r="N13" s="12">
        <v>0.18150369521755733</v>
      </c>
      <c r="O13" s="12">
        <f>Grapes!I15</f>
        <v>3.1179671026788345</v>
      </c>
      <c r="P13" s="12" t="str">
        <f>Kiwifruit!I15</f>
        <v>NA</v>
      </c>
      <c r="Q13" s="12">
        <f>Mangoes!I15</f>
        <v>0.20709167284408203</v>
      </c>
      <c r="R13" s="12">
        <f>Papayas!I15</f>
        <v>0.25214637104926207</v>
      </c>
      <c r="S13" s="12">
        <f>Peaches!I15</f>
        <v>6.0896825931666561</v>
      </c>
      <c r="T13" s="12">
        <f>Pears!I15</f>
        <v>2.3094948911173616</v>
      </c>
      <c r="U13" s="12">
        <f>Pineapples!I15</f>
        <v>1.4340588988476315</v>
      </c>
      <c r="V13" s="12">
        <v>1.5418828762045962</v>
      </c>
      <c r="W13" s="12" t="str">
        <f>Raspberries!I15</f>
        <v>NA</v>
      </c>
      <c r="X13" s="12">
        <f>Strawberries!I15</f>
        <v>2.1225284722690207</v>
      </c>
      <c r="Y13" s="12">
        <f>SUM(Cantaloupe!I15,Honeydew!I15,Watermelon!I15)</f>
        <v>20.028654221982613</v>
      </c>
      <c r="Z13" s="13">
        <f t="shared" si="2"/>
        <v>77.485589879414221</v>
      </c>
      <c r="AA13" s="13">
        <f t="shared" si="0"/>
        <v>103.6377754702646</v>
      </c>
    </row>
    <row r="14" spans="1:31">
      <c r="A14" s="11">
        <v>1979</v>
      </c>
      <c r="B14" s="12">
        <f>Oranges!I16</f>
        <v>11.443331630045989</v>
      </c>
      <c r="C14" s="12">
        <f>'Tangerines, etc.'!I16</f>
        <v>2.0161827108928927</v>
      </c>
      <c r="D14" s="12">
        <f>Lemons!I16</f>
        <v>1.9116476447859201</v>
      </c>
      <c r="E14" s="12">
        <f>Limes!I16</f>
        <v>0.27076139637728092</v>
      </c>
      <c r="F14" s="12">
        <f>Grapefruit!I16</f>
        <v>7.2921358854666867</v>
      </c>
      <c r="G14" s="12">
        <f t="shared" si="1"/>
        <v>22.93405926756877</v>
      </c>
      <c r="H14" s="12">
        <f>Apples!I16</f>
        <v>17.33821722913363</v>
      </c>
      <c r="I14" s="12">
        <f>Apricots!I16</f>
        <v>7.9002910399680076E-2</v>
      </c>
      <c r="J14" s="12">
        <f>Avocados!I16</f>
        <v>0.85445779920463893</v>
      </c>
      <c r="K14" s="12">
        <f>Bananas!I16</f>
        <v>20.976650152185023</v>
      </c>
      <c r="L14" s="12" t="str">
        <f>Blueberries!I16</f>
        <v>NA</v>
      </c>
      <c r="M14" s="12">
        <v>0.67539046010975079</v>
      </c>
      <c r="N14" s="12">
        <v>0.13418942036391104</v>
      </c>
      <c r="O14" s="12">
        <f>Grapes!I16</f>
        <v>3.4884059589484728</v>
      </c>
      <c r="P14" s="12" t="str">
        <f>Kiwifruit!I16</f>
        <v>NA</v>
      </c>
      <c r="Q14" s="12">
        <f>Mangoes!I16</f>
        <v>0.20853346959632088</v>
      </c>
      <c r="R14" s="12">
        <f>Papayas!I16</f>
        <v>0.17082935282486503</v>
      </c>
      <c r="S14" s="12">
        <f>Peaches!I16</f>
        <v>6.6608873386505509</v>
      </c>
      <c r="T14" s="12">
        <f>Pears!I16</f>
        <v>2.3080874634266189</v>
      </c>
      <c r="U14" s="12">
        <f>Pineapples!I16</f>
        <v>1.4507564817489058</v>
      </c>
      <c r="V14" s="12">
        <v>1.6262691342116371</v>
      </c>
      <c r="W14" s="12" t="str">
        <f>Raspberries!I16</f>
        <v>NA</v>
      </c>
      <c r="X14" s="12">
        <f>Strawberries!I16</f>
        <v>1.9017573482037724</v>
      </c>
      <c r="Y14" s="12">
        <f>SUM(Cantaloupe!I16,Honeydew!I16,Watermelon!I16)</f>
        <v>19.102088378396392</v>
      </c>
      <c r="Z14" s="13">
        <f t="shared" si="2"/>
        <v>76.975522897404176</v>
      </c>
      <c r="AA14" s="13">
        <f t="shared" si="0"/>
        <v>99.909582164972946</v>
      </c>
    </row>
    <row r="15" spans="1:31">
      <c r="A15" s="11">
        <v>1980</v>
      </c>
      <c r="B15" s="12">
        <f>Oranges!I17</f>
        <v>14.243186987871388</v>
      </c>
      <c r="C15" s="12">
        <f>'Tangerines, etc.'!I17</f>
        <v>2.0744619111784299</v>
      </c>
      <c r="D15" s="12">
        <f>Lemons!I17</f>
        <v>1.9172580381627815</v>
      </c>
      <c r="E15" s="12">
        <f>Limes!I17</f>
        <v>0.35888117076100351</v>
      </c>
      <c r="F15" s="12">
        <f>Grapefruit!I17</f>
        <v>7.2972210323646172</v>
      </c>
      <c r="G15" s="12">
        <f t="shared" si="1"/>
        <v>25.89100914033822</v>
      </c>
      <c r="H15" s="12">
        <f>Apples!I17</f>
        <v>19.409452817607342</v>
      </c>
      <c r="I15" s="12">
        <f>Apricots!I17</f>
        <v>0.10126204298147776</v>
      </c>
      <c r="J15" s="12">
        <f>Avocados!I17</f>
        <v>2.0985746028121515</v>
      </c>
      <c r="K15" s="12">
        <f>Bananas!I17</f>
        <v>20.769696916469794</v>
      </c>
      <c r="L15" s="12">
        <f>Blueberries!I17</f>
        <v>0.17525886372219246</v>
      </c>
      <c r="M15" s="12">
        <v>0.6859120170731493</v>
      </c>
      <c r="N15" s="12">
        <v>0.14315449267979941</v>
      </c>
      <c r="O15" s="12">
        <f>Grapes!I17</f>
        <v>4.0138219747318411</v>
      </c>
      <c r="P15" s="12" t="str">
        <f>Kiwifruit!I17</f>
        <v>NA</v>
      </c>
      <c r="Q15" s="12">
        <f>Mangoes!I17</f>
        <v>0.24999560875789326</v>
      </c>
      <c r="R15" s="12">
        <f>Papayas!I17</f>
        <v>0.20638837901688872</v>
      </c>
      <c r="S15" s="12">
        <f>Peaches!I17</f>
        <v>7.083868332996671</v>
      </c>
      <c r="T15" s="12">
        <f>Pears!I17</f>
        <v>2.6407478880640847</v>
      </c>
      <c r="U15" s="12">
        <f>Pineapples!I17</f>
        <v>1.486435453132273</v>
      </c>
      <c r="V15" s="12">
        <v>1.5404477310452036</v>
      </c>
      <c r="W15" s="12" t="str">
        <f>Raspberries!I17</f>
        <v>NA</v>
      </c>
      <c r="X15" s="12">
        <f>Strawberries!I17</f>
        <v>1.9651115814619324</v>
      </c>
      <c r="Y15" s="12">
        <f>SUM(Cantaloupe!I17,Honeydew!I17,Watermelon!I17)</f>
        <v>17.912720550134811</v>
      </c>
      <c r="Z15" s="13">
        <f t="shared" si="2"/>
        <v>80.482849252687501</v>
      </c>
      <c r="AA15" s="13">
        <f t="shared" si="0"/>
        <v>106.37385839302573</v>
      </c>
    </row>
    <row r="16" spans="1:31">
      <c r="A16" s="14">
        <v>1981</v>
      </c>
      <c r="B16" s="15">
        <f>Oranges!I18</f>
        <v>12.33451031891671</v>
      </c>
      <c r="C16" s="15">
        <f>'Tangerines, etc.'!I18</f>
        <v>1.9405891504600798</v>
      </c>
      <c r="D16" s="15">
        <f>Lemons!I18</f>
        <v>2.0081769220353194</v>
      </c>
      <c r="E16" s="15">
        <f>Limes!I18</f>
        <v>0.41907599033795323</v>
      </c>
      <c r="F16" s="15">
        <f>Grapefruit!I18</f>
        <v>6.6492921633462494</v>
      </c>
      <c r="G16" s="15">
        <f t="shared" si="1"/>
        <v>23.35164454509631</v>
      </c>
      <c r="H16" s="15">
        <f>Apples!I18</f>
        <v>17.012488151762273</v>
      </c>
      <c r="I16" s="15">
        <f>Apricots!I18</f>
        <v>9.5927224024421012E-2</v>
      </c>
      <c r="J16" s="15">
        <f>Avocados!I18</f>
        <v>1.5611003365714931</v>
      </c>
      <c r="K16" s="15">
        <f>Bananas!I18</f>
        <v>21.48404546759086</v>
      </c>
      <c r="L16" s="15">
        <f>Blueberries!I18</f>
        <v>0.16169781619891638</v>
      </c>
      <c r="M16" s="15">
        <v>0.52920866562883195</v>
      </c>
      <c r="N16" s="15">
        <v>0.20872650739674559</v>
      </c>
      <c r="O16" s="15">
        <f>Grapes!I18</f>
        <v>4.0928858157484376</v>
      </c>
      <c r="P16" s="15" t="str">
        <f>Kiwifruit!I18</f>
        <v>NA</v>
      </c>
      <c r="Q16" s="15">
        <f>Mangoes!I18</f>
        <v>0.20103941452214674</v>
      </c>
      <c r="R16" s="15">
        <f>Papayas!I18</f>
        <v>0.21675812946261622</v>
      </c>
      <c r="S16" s="15">
        <f>Peaches!I18</f>
        <v>6.8716027586686721</v>
      </c>
      <c r="T16" s="15">
        <f>Pears!I18</f>
        <v>2.8510026775925255</v>
      </c>
      <c r="U16" s="15">
        <f>Pineapples!I18</f>
        <v>1.5402276858318185</v>
      </c>
      <c r="V16" s="15">
        <v>1.7050346572971657</v>
      </c>
      <c r="W16" s="15" t="str">
        <f>Raspberries!I18</f>
        <v>NA</v>
      </c>
      <c r="X16" s="15">
        <f>Strawberries!I18</f>
        <v>2.1731125470721757</v>
      </c>
      <c r="Y16" s="15">
        <f>SUM(Cantaloupe!I18,Honeydew!I18,Watermelon!I18)</f>
        <v>19.309719262847551</v>
      </c>
      <c r="Z16" s="16">
        <f t="shared" si="2"/>
        <v>80.014577118216664</v>
      </c>
      <c r="AA16" s="16">
        <f t="shared" si="0"/>
        <v>103.36622166331297</v>
      </c>
    </row>
    <row r="17" spans="1:27">
      <c r="A17" s="14">
        <v>1982</v>
      </c>
      <c r="B17" s="15">
        <f>Oranges!I19</f>
        <v>11.677640532671802</v>
      </c>
      <c r="C17" s="15">
        <f>'Tangerines, etc.'!I19</f>
        <v>1.9280888558553824</v>
      </c>
      <c r="D17" s="15">
        <f>Lemons!I19</f>
        <v>2.0652327206184542</v>
      </c>
      <c r="E17" s="15">
        <f>Limes!I19</f>
        <v>0.38334984447799547</v>
      </c>
      <c r="F17" s="15">
        <f>Grapefruit!I19</f>
        <v>7.1991806434587744</v>
      </c>
      <c r="G17" s="15">
        <f t="shared" si="1"/>
        <v>23.253492597082406</v>
      </c>
      <c r="H17" s="15">
        <f>Apples!I19</f>
        <v>17.702003400286383</v>
      </c>
      <c r="I17" s="15">
        <f>Apricots!I19</f>
        <v>8.0547616586559179E-2</v>
      </c>
      <c r="J17" s="15">
        <f>Avocados!I19</f>
        <v>1.8575464709631853</v>
      </c>
      <c r="K17" s="15">
        <f>Bananas!I19</f>
        <v>22.540355229383088</v>
      </c>
      <c r="L17" s="15">
        <f>Blueberries!I19</f>
        <v>0.15750598652815823</v>
      </c>
      <c r="M17" s="15">
        <v>0.51940668768411813</v>
      </c>
      <c r="N17" s="15">
        <v>0.21275862663014455</v>
      </c>
      <c r="O17" s="15">
        <f>Grapes!I19</f>
        <v>5.7732536760729722</v>
      </c>
      <c r="P17" s="15">
        <f>Kiwifruit!I19</f>
        <v>9.9057660171929643E-2</v>
      </c>
      <c r="Q17" s="15">
        <f>Mangoes!I19</f>
        <v>0.28995025582717454</v>
      </c>
      <c r="R17" s="15">
        <f>Papayas!I19</f>
        <v>0.16380260823126086</v>
      </c>
      <c r="S17" s="15">
        <f>Peaches!I19</f>
        <v>5.3463185005254372</v>
      </c>
      <c r="T17" s="15">
        <f>Pears!I19</f>
        <v>2.8725065648022774</v>
      </c>
      <c r="U17" s="15">
        <f>Pineapples!I19</f>
        <v>1.6512481265181662</v>
      </c>
      <c r="V17" s="15">
        <v>1.065085189587748</v>
      </c>
      <c r="W17" s="15" t="str">
        <f>Raspberries!I19</f>
        <v>NA</v>
      </c>
      <c r="X17" s="15">
        <f>Strawberries!I19</f>
        <v>2.3687701345461436</v>
      </c>
      <c r="Y17" s="15">
        <f>SUM(Cantaloupe!I19,Honeydew!I19,Watermelon!I19)</f>
        <v>21.980050648612334</v>
      </c>
      <c r="Z17" s="16">
        <f t="shared" si="2"/>
        <v>84.68016738295708</v>
      </c>
      <c r="AA17" s="16">
        <f t="shared" si="0"/>
        <v>107.93365998003949</v>
      </c>
    </row>
    <row r="18" spans="1:27">
      <c r="A18" s="14">
        <v>1983</v>
      </c>
      <c r="B18" s="15">
        <f>Oranges!I20</f>
        <v>15.007861480877651</v>
      </c>
      <c r="C18" s="15">
        <f>'Tangerines, etc.'!I20</f>
        <v>1.8704032043535255</v>
      </c>
      <c r="D18" s="15">
        <f>Lemons!I20</f>
        <v>2.3189026324135744</v>
      </c>
      <c r="E18" s="15">
        <f>Limes!I20</f>
        <v>0.51560075775109071</v>
      </c>
      <c r="F18" s="15">
        <f>Grapefruit!I20</f>
        <v>7.834216233359907</v>
      </c>
      <c r="G18" s="15">
        <f t="shared" si="1"/>
        <v>27.54698430875575</v>
      </c>
      <c r="H18" s="15">
        <f>Apples!I20</f>
        <v>18.43068377606912</v>
      </c>
      <c r="I18" s="15">
        <f>Apricots!I20</f>
        <v>7.8161493254576261E-2</v>
      </c>
      <c r="J18" s="15">
        <f>Avocados!I20</f>
        <v>2.2069336383462725</v>
      </c>
      <c r="K18" s="15">
        <f>Bananas!I20</f>
        <v>21.254593332678922</v>
      </c>
      <c r="L18" s="15">
        <f>Blueberries!I20</f>
        <v>0.13590289662707472</v>
      </c>
      <c r="M18" s="15">
        <v>0.72853137123517431</v>
      </c>
      <c r="N18" s="15">
        <v>0.13699974819360924</v>
      </c>
      <c r="O18" s="15">
        <f>Grapes!I20</f>
        <v>5.6429012266310083</v>
      </c>
      <c r="P18" s="15">
        <f>Kiwifruit!I20</f>
        <v>9.8161813347445878E-2</v>
      </c>
      <c r="Q18" s="15">
        <f>Mangoes!I20</f>
        <v>0.43188240214760976</v>
      </c>
      <c r="R18" s="15">
        <f>Papayas!I20</f>
        <v>0.1796489221406104</v>
      </c>
      <c r="S18" s="15">
        <f>Peaches!I20</f>
        <v>5.4320144084470376</v>
      </c>
      <c r="T18" s="15">
        <f>Pears!I20</f>
        <v>3.0160036344622454</v>
      </c>
      <c r="U18" s="15">
        <f>Pineapples!I20</f>
        <v>1.6755794747916197</v>
      </c>
      <c r="V18" s="15">
        <v>1.4135301122032204</v>
      </c>
      <c r="W18" s="15" t="str">
        <f>Raspberries!I20</f>
        <v>NA</v>
      </c>
      <c r="X18" s="15">
        <f>Strawberries!I20</f>
        <v>2.3214159201389628</v>
      </c>
      <c r="Y18" s="15">
        <f>SUM(Cantaloupe!I20,Honeydew!I20,Watermelon!I20)</f>
        <v>19.617984097786238</v>
      </c>
      <c r="Z18" s="16">
        <f t="shared" si="2"/>
        <v>82.800928268500741</v>
      </c>
      <c r="AA18" s="16">
        <f t="shared" si="0"/>
        <v>110.34791257725649</v>
      </c>
    </row>
    <row r="19" spans="1:27">
      <c r="A19" s="14">
        <v>1984</v>
      </c>
      <c r="B19" s="15">
        <f>Oranges!I21</f>
        <v>11.854794624875183</v>
      </c>
      <c r="C19" s="15">
        <f>'Tangerines, etc.'!I21</f>
        <v>1.8148429828895849</v>
      </c>
      <c r="D19" s="15">
        <f>Lemons!I21</f>
        <v>2.1550736028209103</v>
      </c>
      <c r="E19" s="15">
        <f>Limes!I21</f>
        <v>0.45255645007116002</v>
      </c>
      <c r="F19" s="15">
        <f>Grapefruit!I21</f>
        <v>5.9790513414193764</v>
      </c>
      <c r="G19" s="15">
        <f t="shared" si="1"/>
        <v>22.256319002076218</v>
      </c>
      <c r="H19" s="15">
        <f>Apples!I21</f>
        <v>18.5154958897126</v>
      </c>
      <c r="I19" s="15">
        <f>Apricots!I21</f>
        <v>0.12540700577115102</v>
      </c>
      <c r="J19" s="15">
        <f>Avocados!I21</f>
        <v>1.8400832670468967</v>
      </c>
      <c r="K19" s="15">
        <f>Bananas!I21</f>
        <v>22.180428859139912</v>
      </c>
      <c r="L19" s="15">
        <f>Blueberries!I21</f>
        <v>0.24108941053023511</v>
      </c>
      <c r="M19" s="15">
        <v>0.70235415573645632</v>
      </c>
      <c r="N19" s="15">
        <v>0.12608526410208676</v>
      </c>
      <c r="O19" s="15">
        <f>Grapes!I21</f>
        <v>6.1409732990632371</v>
      </c>
      <c r="P19" s="15">
        <f>Kiwifruit!I21</f>
        <v>0.14047083114729128</v>
      </c>
      <c r="Q19" s="15">
        <f>Mangoes!I21</f>
        <v>0.43145700407873128</v>
      </c>
      <c r="R19" s="15">
        <f>Papayas!I21</f>
        <v>0.26100072774045052</v>
      </c>
      <c r="S19" s="15">
        <f>Peaches!I21</f>
        <v>6.6994558870817604</v>
      </c>
      <c r="T19" s="15">
        <f>Pears!I21</f>
        <v>2.5638846995348055</v>
      </c>
      <c r="U19" s="15">
        <f>Pineapples!I21</f>
        <v>1.5015993365714961</v>
      </c>
      <c r="V19" s="15">
        <v>1.840506371959991</v>
      </c>
      <c r="W19" s="15" t="str">
        <f>Raspberries!I21</f>
        <v>NA</v>
      </c>
      <c r="X19" s="15">
        <f>Strawberries!I21</f>
        <v>2.9640064650430715</v>
      </c>
      <c r="Y19" s="15">
        <f>SUM(Cantaloupe!I21,Honeydew!I21,Watermelon!I21)</f>
        <v>23.903527848765378</v>
      </c>
      <c r="Z19" s="16">
        <f t="shared" si="2"/>
        <v>90.177826323025556</v>
      </c>
      <c r="AA19" s="16">
        <f t="shared" si="0"/>
        <v>112.43414532510178</v>
      </c>
    </row>
    <row r="20" spans="1:27">
      <c r="A20" s="14">
        <v>1985</v>
      </c>
      <c r="B20" s="15">
        <f>Oranges!I22</f>
        <v>11.59304051730645</v>
      </c>
      <c r="C20" s="15">
        <f>'Tangerines, etc.'!I22</f>
        <v>1.3851848223267509</v>
      </c>
      <c r="D20" s="15">
        <f>Lemons!I22</f>
        <v>2.2981707008944361</v>
      </c>
      <c r="E20" s="15">
        <f>Limes!I22</f>
        <v>0.55678659861539237</v>
      </c>
      <c r="F20" s="15">
        <f>Grapefruit!I22</f>
        <v>5.5053144002560348</v>
      </c>
      <c r="G20" s="15">
        <f t="shared" si="1"/>
        <v>21.338497039399066</v>
      </c>
      <c r="H20" s="15">
        <f>Apples!I22</f>
        <v>17.417959472434184</v>
      </c>
      <c r="I20" s="15">
        <f>Apricots!I22</f>
        <v>0.1607964405827246</v>
      </c>
      <c r="J20" s="15">
        <f>Avocados!I22</f>
        <v>1.5155200322058489</v>
      </c>
      <c r="K20" s="15">
        <f>Bananas!I22</f>
        <v>23.48175421234054</v>
      </c>
      <c r="L20" s="15">
        <f>Blueberries!I22</f>
        <v>0.24973371465953215</v>
      </c>
      <c r="M20" s="15">
        <v>0.42312111579847855</v>
      </c>
      <c r="N20" s="15">
        <v>0.13167495575889224</v>
      </c>
      <c r="O20" s="15">
        <f>Grapes!I22</f>
        <v>6.9060547105294194</v>
      </c>
      <c r="P20" s="15">
        <f>Kiwifruit!I22</f>
        <v>0.18157724790955526</v>
      </c>
      <c r="Q20" s="15">
        <f>Mangoes!I22</f>
        <v>0.42640460275259368</v>
      </c>
      <c r="R20" s="15">
        <f>Papayas!I22</f>
        <v>0.18341398773829393</v>
      </c>
      <c r="S20" s="15">
        <f>Peaches!I22</f>
        <v>5.495324281029581</v>
      </c>
      <c r="T20" s="15">
        <f>Pears!I22</f>
        <v>2.8113261576296598</v>
      </c>
      <c r="U20" s="15">
        <f>Pineapples!I22</f>
        <v>1.4664564340409114</v>
      </c>
      <c r="V20" s="15">
        <v>1.4291597124957016</v>
      </c>
      <c r="W20" s="15" t="str">
        <f>Raspberries!I22</f>
        <v>NA</v>
      </c>
      <c r="X20" s="15">
        <f>Strawberries!I22</f>
        <v>2.9859560692090277</v>
      </c>
      <c r="Y20" s="15">
        <f>SUM(Cantaloupe!I22,Honeydew!I22,Watermelon!I22)</f>
        <v>24.061258208717383</v>
      </c>
      <c r="Z20" s="16">
        <f t="shared" si="2"/>
        <v>89.327491355832336</v>
      </c>
      <c r="AA20" s="16">
        <f t="shared" si="0"/>
        <v>110.66598839523141</v>
      </c>
    </row>
    <row r="21" spans="1:27">
      <c r="A21" s="11">
        <v>1986</v>
      </c>
      <c r="B21" s="12">
        <f>Oranges!I23</f>
        <v>13.424943174971224</v>
      </c>
      <c r="C21" s="12">
        <f>'Tangerines, etc.'!I23</f>
        <v>1.5406028433938823</v>
      </c>
      <c r="D21" s="12">
        <f>Lemons!I23</f>
        <v>2.4700631786277634</v>
      </c>
      <c r="E21" s="12">
        <f>Limes!I23</f>
        <v>0.58057152872248974</v>
      </c>
      <c r="F21" s="12">
        <f>Grapefruit!I23</f>
        <v>6.1325457565160795</v>
      </c>
      <c r="G21" s="12">
        <f t="shared" si="1"/>
        <v>24.148726482231442</v>
      </c>
      <c r="H21" s="12">
        <f>Apples!I23</f>
        <v>18.002144901893686</v>
      </c>
      <c r="I21" s="12">
        <f>Apricots!I23</f>
        <v>9.5515805045480795E-2</v>
      </c>
      <c r="J21" s="12">
        <f>Avocados!I23</f>
        <v>2.3702373977253366</v>
      </c>
      <c r="K21" s="12">
        <f>Bananas!I23</f>
        <v>25.823287665540551</v>
      </c>
      <c r="L21" s="12">
        <f>Blueberries!I23</f>
        <v>0.19191692534001517</v>
      </c>
      <c r="M21" s="12">
        <v>0.48867447049877205</v>
      </c>
      <c r="N21" s="12">
        <v>0.14211451437974496</v>
      </c>
      <c r="O21" s="12">
        <f>Grapes!I23</f>
        <v>7.1642185296155034</v>
      </c>
      <c r="P21" s="12">
        <f>Kiwifruit!I23</f>
        <v>0.20527652077074274</v>
      </c>
      <c r="Q21" s="12">
        <f>Mangoes!I23</f>
        <v>0.48661754989590728</v>
      </c>
      <c r="R21" s="12">
        <f>Papayas!I23</f>
        <v>0.17608486979069277</v>
      </c>
      <c r="S21" s="12">
        <f>Peaches!I23</f>
        <v>5.8366472609712812</v>
      </c>
      <c r="T21" s="12">
        <f>Pears!I23</f>
        <v>3.0007761707241754</v>
      </c>
      <c r="U21" s="12">
        <f>Pineapples!I23</f>
        <v>1.7219957531861494</v>
      </c>
      <c r="V21" s="12">
        <v>1.2929262708237237</v>
      </c>
      <c r="W21" s="12" t="str">
        <f>Raspberries!I23</f>
        <v>NA</v>
      </c>
      <c r="X21" s="12">
        <f>Strawberries!I23</f>
        <v>2.8925248596515281</v>
      </c>
      <c r="Y21" s="12">
        <f>SUM(Cantaloupe!I23,Honeydew!I23,Watermelon!I23)</f>
        <v>24.620541780420609</v>
      </c>
      <c r="Z21" s="13">
        <f t="shared" si="2"/>
        <v>94.511501246273895</v>
      </c>
      <c r="AA21" s="13">
        <f t="shared" si="0"/>
        <v>118.66022772850533</v>
      </c>
    </row>
    <row r="22" spans="1:27">
      <c r="A22" s="11">
        <v>1987</v>
      </c>
      <c r="B22" s="12">
        <f>Oranges!I24</f>
        <v>12.806864796296601</v>
      </c>
      <c r="C22" s="12">
        <f>'Tangerines, etc.'!I24</f>
        <v>1.7749459903082334</v>
      </c>
      <c r="D22" s="12">
        <f>Lemons!I24</f>
        <v>2.4790556860669026</v>
      </c>
      <c r="E22" s="12">
        <f>Limes!I24</f>
        <v>0.50709310789795847</v>
      </c>
      <c r="F22" s="12">
        <f>Grapefruit!I24</f>
        <v>6.3454116070542304</v>
      </c>
      <c r="G22" s="12">
        <f t="shared" si="1"/>
        <v>23.913371187623927</v>
      </c>
      <c r="H22" s="12">
        <f>Apples!I24</f>
        <v>21.018338682460378</v>
      </c>
      <c r="I22" s="12">
        <f>Apricots!I24</f>
        <v>7.7347922604240435E-2</v>
      </c>
      <c r="J22" s="12">
        <f>Avocados!I24</f>
        <v>1.5934663349862439</v>
      </c>
      <c r="K22" s="12">
        <f>Bananas!I24</f>
        <v>25.017709757664615</v>
      </c>
      <c r="L22" s="12">
        <f>Blueberries!I24</f>
        <v>0.19105121826658542</v>
      </c>
      <c r="M22" s="12">
        <v>0.71654503220704757</v>
      </c>
      <c r="N22" s="12">
        <v>0.10671480660633401</v>
      </c>
      <c r="O22" s="12">
        <f>Grapes!I24</f>
        <v>7.1110164444297386</v>
      </c>
      <c r="P22" s="12">
        <f>Kiwifruit!I24</f>
        <v>0.28212055814566483</v>
      </c>
      <c r="Q22" s="12">
        <f>Mangoes!I24</f>
        <v>0.55635924449350094</v>
      </c>
      <c r="R22" s="12">
        <f>Papayas!I24</f>
        <v>0.1869614998105468</v>
      </c>
      <c r="S22" s="12">
        <f>Peaches!I24</f>
        <v>6.0495790843643436</v>
      </c>
      <c r="T22" s="12">
        <f>Pears!I24</f>
        <v>3.5448995797902265</v>
      </c>
      <c r="U22" s="12">
        <f>Pineapples!I24</f>
        <v>1.6181776247508277</v>
      </c>
      <c r="V22" s="12">
        <v>1.9115747681257309</v>
      </c>
      <c r="W22" s="12" t="str">
        <f>Raspberries!I24</f>
        <v>NA</v>
      </c>
      <c r="X22" s="12">
        <f>Strawberries!I24</f>
        <v>3.1147880595047859</v>
      </c>
      <c r="Y22" s="12">
        <f>SUM(Cantaloupe!I24,Honeydew!I24,Watermelon!I24)</f>
        <v>24.319595229073656</v>
      </c>
      <c r="Z22" s="13">
        <f t="shared" si="2"/>
        <v>97.416245847284472</v>
      </c>
      <c r="AA22" s="13">
        <f t="shared" si="0"/>
        <v>121.3296170349084</v>
      </c>
    </row>
    <row r="23" spans="1:27">
      <c r="A23" s="11">
        <v>1988</v>
      </c>
      <c r="B23" s="12">
        <f>Oranges!I25</f>
        <v>13.900967672158714</v>
      </c>
      <c r="C23" s="12">
        <f>'Tangerines, etc.'!I25</f>
        <v>1.7684683291877219</v>
      </c>
      <c r="D23" s="12">
        <f>Lemons!I25</f>
        <v>2.4702825219996645</v>
      </c>
      <c r="E23" s="12">
        <f>Limes!I25</f>
        <v>0.55749013242834478</v>
      </c>
      <c r="F23" s="12">
        <f>Grapefruit!I25</f>
        <v>6.6882544132534916</v>
      </c>
      <c r="G23" s="12">
        <f t="shared" si="1"/>
        <v>25.385463069027939</v>
      </c>
      <c r="H23" s="12">
        <f>Apples!I25</f>
        <v>20.018185842340184</v>
      </c>
      <c r="I23" s="12">
        <f>Apricots!I25</f>
        <v>0.16029488084694779</v>
      </c>
      <c r="J23" s="12">
        <f>Avocados!I25</f>
        <v>1.5741507870753937</v>
      </c>
      <c r="K23" s="12">
        <f>Bananas!I25</f>
        <v>24.287714114300407</v>
      </c>
      <c r="L23" s="12">
        <f>Blueberries!I25</f>
        <v>0.24948473804286164</v>
      </c>
      <c r="M23" s="12">
        <v>0.51775153966394716</v>
      </c>
      <c r="N23" s="12">
        <v>7.37074269204991E-2</v>
      </c>
      <c r="O23" s="12">
        <f>Grapes!I25</f>
        <v>7.7701542333214473</v>
      </c>
      <c r="P23" s="12">
        <f>Kiwifruit!I25</f>
        <v>0.34364401418653917</v>
      </c>
      <c r="Q23" s="12">
        <f>Mangoes!I25</f>
        <v>0.37538619138767698</v>
      </c>
      <c r="R23" s="12">
        <f>Papayas!I25</f>
        <v>0.15638659543467703</v>
      </c>
      <c r="S23" s="12">
        <f>Peaches!I25</f>
        <v>6.7493194460882941</v>
      </c>
      <c r="T23" s="12">
        <f>Pears!I25</f>
        <v>3.2465642816448819</v>
      </c>
      <c r="U23" s="12">
        <f>Pineapples!I25</f>
        <v>1.7561760012407102</v>
      </c>
      <c r="V23" s="12">
        <v>1.7167181588516907</v>
      </c>
      <c r="W23" s="12" t="str">
        <f>Raspberries!I25</f>
        <v>NA</v>
      </c>
      <c r="X23" s="12">
        <f>Strawberries!I25</f>
        <v>3.3339999428620404</v>
      </c>
      <c r="Y23" s="12">
        <f>SUM(Cantaloupe!I25,Honeydew!I25,Watermelon!I25)</f>
        <v>23.753939458250517</v>
      </c>
      <c r="Z23" s="13">
        <f t="shared" si="2"/>
        <v>96.0835776524587</v>
      </c>
      <c r="AA23" s="13">
        <f t="shared" si="0"/>
        <v>121.46904072148664</v>
      </c>
    </row>
    <row r="24" spans="1:27">
      <c r="A24" s="11">
        <v>1989</v>
      </c>
      <c r="B24" s="12">
        <f>Oranges!I26</f>
        <v>12.167897081773413</v>
      </c>
      <c r="C24" s="12">
        <f>'Tangerines, etc.'!I26</f>
        <v>1.6978225172954335</v>
      </c>
      <c r="D24" s="12">
        <f>Lemons!I26</f>
        <v>2.3870093898239002</v>
      </c>
      <c r="E24" s="12">
        <f>Limes!I26</f>
        <v>0.69238538891415946</v>
      </c>
      <c r="F24" s="12">
        <f>Grapefruit!I26</f>
        <v>6.6039906751575801</v>
      </c>
      <c r="G24" s="12">
        <f t="shared" si="1"/>
        <v>23.549105052964489</v>
      </c>
      <c r="H24" s="12">
        <f>Apples!I26</f>
        <v>21.428906199233218</v>
      </c>
      <c r="I24" s="12">
        <f>Apricots!I26</f>
        <v>8.9940244681453188E-2</v>
      </c>
      <c r="J24" s="12">
        <f>Avocados!I26</f>
        <v>1.0828448059771492</v>
      </c>
      <c r="K24" s="12">
        <f>Bananas!I26</f>
        <v>24.71300792466625</v>
      </c>
      <c r="L24" s="12">
        <f>Blueberries!I26</f>
        <v>0.22998115968982219</v>
      </c>
      <c r="M24" s="12">
        <v>0.53823855228792516</v>
      </c>
      <c r="N24" s="12">
        <v>6.7543961255494223E-2</v>
      </c>
      <c r="O24" s="12">
        <f>Grapes!I26</f>
        <v>8.0150716420820078</v>
      </c>
      <c r="P24" s="12">
        <f>Kiwifruit!I26</f>
        <v>0.47732476308107807</v>
      </c>
      <c r="Q24" s="12">
        <f>Mangoes!I26</f>
        <v>0.51027322492742844</v>
      </c>
      <c r="R24" s="12">
        <f>Papayas!I26</f>
        <v>0.13989941053278457</v>
      </c>
      <c r="S24" s="12">
        <f>Peaches!I26</f>
        <v>5.8552166635670444</v>
      </c>
      <c r="T24" s="12">
        <f>Pears!I26</f>
        <v>3.2345059782961854</v>
      </c>
      <c r="U24" s="12">
        <f>Pineapples!I26</f>
        <v>1.962226390988995</v>
      </c>
      <c r="V24" s="12">
        <v>1.4099505947230957</v>
      </c>
      <c r="W24" s="12" t="str">
        <f>Raspberries!I26</f>
        <v>NA</v>
      </c>
      <c r="X24" s="12">
        <f>Strawberries!I26</f>
        <v>3.2532970542811168</v>
      </c>
      <c r="Y24" s="12">
        <f>SUM(Cantaloupe!I26,Honeydew!I26,Watermelon!I26)</f>
        <v>26.481012391749076</v>
      </c>
      <c r="Z24" s="13">
        <f t="shared" si="2"/>
        <v>99.489240962020119</v>
      </c>
      <c r="AA24" s="13">
        <f t="shared" si="0"/>
        <v>123.03834601498461</v>
      </c>
    </row>
    <row r="25" spans="1:27">
      <c r="A25" s="11">
        <v>1990</v>
      </c>
      <c r="B25" s="12">
        <f>Oranges!I27</f>
        <v>12.364051780659812</v>
      </c>
      <c r="C25" s="12">
        <f>'Tangerines, etc.'!I27</f>
        <v>1.3214065057684132</v>
      </c>
      <c r="D25" s="12">
        <f>Lemons!I27</f>
        <v>2.6004930446917265</v>
      </c>
      <c r="E25" s="12">
        <f>Limes!I27</f>
        <v>0.66054315347524117</v>
      </c>
      <c r="F25" s="12">
        <f>Grapefruit!I27</f>
        <v>4.5915048319184111</v>
      </c>
      <c r="G25" s="12">
        <f t="shared" si="1"/>
        <v>21.537999316513606</v>
      </c>
      <c r="H25" s="12">
        <f>Apples!I27</f>
        <v>19.813077346888711</v>
      </c>
      <c r="I25" s="12">
        <f>Apricots!I27</f>
        <v>0.15742088177442309</v>
      </c>
      <c r="J25" s="12">
        <f>Avocados!I27</f>
        <v>1.4236922904706317</v>
      </c>
      <c r="K25" s="12">
        <f>Bananas!I27</f>
        <v>24.343081367191882</v>
      </c>
      <c r="L25" s="12">
        <f>Blueberries!I27</f>
        <v>0.10717541138278988</v>
      </c>
      <c r="M25" s="12">
        <v>0.39106551740680917</v>
      </c>
      <c r="N25" s="12">
        <v>5.2667497256590506E-2</v>
      </c>
      <c r="O25" s="12">
        <f>Grapes!I27</f>
        <v>7.9142801989873686</v>
      </c>
      <c r="P25" s="12">
        <f>Kiwifruit!I27</f>
        <v>0.48007453408600254</v>
      </c>
      <c r="Q25" s="12">
        <f>Mangoes!I27</f>
        <v>0.53536132921817281</v>
      </c>
      <c r="R25" s="12">
        <f>Papayas!I27</f>
        <v>0.17626693106040012</v>
      </c>
      <c r="S25" s="12">
        <f>Peaches!I27</f>
        <v>5.5387515391873094</v>
      </c>
      <c r="T25" s="12">
        <f>Pears!I27</f>
        <v>3.2563711749826068</v>
      </c>
      <c r="U25" s="12">
        <f>Pineapples!I27</f>
        <v>2.048558361185294</v>
      </c>
      <c r="V25" s="12">
        <v>1.5437768858042955</v>
      </c>
      <c r="W25" s="12" t="str">
        <f>Raspberries!I27</f>
        <v>NA</v>
      </c>
      <c r="X25" s="12">
        <f>Strawberries!I27</f>
        <v>3.2385020709065611</v>
      </c>
      <c r="Y25" s="12">
        <f>SUM(Cantaloupe!I27,Honeydew!I27,Watermelon!I27)</f>
        <v>24.567524347144705</v>
      </c>
      <c r="Z25" s="13">
        <f t="shared" si="2"/>
        <v>95.587647684934552</v>
      </c>
      <c r="AA25" s="13">
        <f t="shared" si="0"/>
        <v>117.12564700144816</v>
      </c>
    </row>
    <row r="26" spans="1:27">
      <c r="A26" s="14">
        <v>1991</v>
      </c>
      <c r="B26" s="15">
        <f>Oranges!I28</f>
        <v>8.4282130078542608</v>
      </c>
      <c r="C26" s="15">
        <f>'Tangerines, etc.'!I28</f>
        <v>1.3766796974957336</v>
      </c>
      <c r="D26" s="15">
        <f>Lemons!I28</f>
        <v>2.5963976195864045</v>
      </c>
      <c r="E26" s="15">
        <f>Limes!I28</f>
        <v>0.7532008146445458</v>
      </c>
      <c r="F26" s="15">
        <f>Grapefruit!I28</f>
        <v>5.8577738607084875</v>
      </c>
      <c r="G26" s="15">
        <f t="shared" si="1"/>
        <v>19.012265000289432</v>
      </c>
      <c r="H26" s="15">
        <f>Apples!I28</f>
        <v>18.333527863463665</v>
      </c>
      <c r="I26" s="15">
        <f>Apricots!I28</f>
        <v>0.12716327472553482</v>
      </c>
      <c r="J26" s="15">
        <f>Avocados!I28</f>
        <v>1.4431680559226487</v>
      </c>
      <c r="K26" s="15">
        <f>Bananas!I28</f>
        <v>25.031065946594186</v>
      </c>
      <c r="L26" s="15">
        <f>Blueberries!I28</f>
        <v>0.16686851313448495</v>
      </c>
      <c r="M26" s="15">
        <v>0.39842520306280654</v>
      </c>
      <c r="N26" s="15">
        <v>6.839202029234337E-2</v>
      </c>
      <c r="O26" s="15">
        <f>Grapes!I28</f>
        <v>7.3541520272818586</v>
      </c>
      <c r="P26" s="15">
        <f>Kiwifruit!I28</f>
        <v>0.32177523067698127</v>
      </c>
      <c r="Q26" s="15">
        <f>Mangoes!I28</f>
        <v>0.85166059812302519</v>
      </c>
      <c r="R26" s="15">
        <f>Papayas!I28</f>
        <v>0.16923544239880392</v>
      </c>
      <c r="S26" s="15">
        <f>Peaches!I28</f>
        <v>6.408890975293204</v>
      </c>
      <c r="T26" s="15">
        <f>Pears!I28</f>
        <v>3.1823422221692885</v>
      </c>
      <c r="U26" s="15">
        <f>Pineapples!I28</f>
        <v>1.9103920029349923</v>
      </c>
      <c r="V26" s="15">
        <v>1.4165164324064174</v>
      </c>
      <c r="W26" s="15" t="str">
        <f>Raspberries!I28</f>
        <v>NA</v>
      </c>
      <c r="X26" s="15">
        <f>Strawberries!I28</f>
        <v>3.5678894486238284</v>
      </c>
      <c r="Y26" s="15">
        <f>SUM(Cantaloupe!I28,Honeydew!I28,Watermelon!I28)</f>
        <v>23.266461006812811</v>
      </c>
      <c r="Z26" s="16">
        <f t="shared" si="2"/>
        <v>94.017926263916877</v>
      </c>
      <c r="AA26" s="16">
        <f t="shared" si="0"/>
        <v>113.03019126420631</v>
      </c>
    </row>
    <row r="27" spans="1:27">
      <c r="A27" s="14">
        <v>1992</v>
      </c>
      <c r="B27" s="15">
        <f>Oranges!I29</f>
        <v>12.832884380328071</v>
      </c>
      <c r="C27" s="15">
        <f>'Tangerines, etc.'!I29</f>
        <v>1.9266599888859723</v>
      </c>
      <c r="D27" s="15">
        <f>Lemons!I29</f>
        <v>2.5254531491219132</v>
      </c>
      <c r="E27" s="15">
        <f>Limes!I29</f>
        <v>1.0230825895131146</v>
      </c>
      <c r="F27" s="15">
        <f>Grapefruit!I29</f>
        <v>5.9197065991677587</v>
      </c>
      <c r="G27" s="15">
        <f t="shared" si="1"/>
        <v>24.227786707016833</v>
      </c>
      <c r="H27" s="15">
        <f>Apples!I29</f>
        <v>19.372761682352849</v>
      </c>
      <c r="I27" s="15">
        <f>Apricots!I29</f>
        <v>0.15109733975881101</v>
      </c>
      <c r="J27" s="15">
        <f>Avocados!I29</f>
        <v>2.184706532655492</v>
      </c>
      <c r="K27" s="15">
        <f>Bananas!I29</f>
        <v>27.099504075610952</v>
      </c>
      <c r="L27" s="15">
        <f>Blueberries!I29</f>
        <v>0.20028883508373102</v>
      </c>
      <c r="M27" s="15">
        <v>0.52872780212850423</v>
      </c>
      <c r="N27" s="15">
        <v>7.4498074251729343E-2</v>
      </c>
      <c r="O27" s="15">
        <f>Grapes!I29</f>
        <v>7.2080646046063297</v>
      </c>
      <c r="P27" s="15">
        <f>Kiwifruit!I29</f>
        <v>0.5123749268569916</v>
      </c>
      <c r="Q27" s="15">
        <f>Mangoes!I29</f>
        <v>0.67283003884870796</v>
      </c>
      <c r="R27" s="15">
        <f>Papayas!I29</f>
        <v>0.23754155410402739</v>
      </c>
      <c r="S27" s="15">
        <f>Peaches!I29</f>
        <v>5.9901827212780372</v>
      </c>
      <c r="T27" s="15">
        <f>Pears!I29</f>
        <v>3.157742130133927</v>
      </c>
      <c r="U27" s="15">
        <f>Pineapples!I29</f>
        <v>1.9919577724664645</v>
      </c>
      <c r="V27" s="15">
        <v>1.7666586218440292</v>
      </c>
      <c r="W27" s="15">
        <f>Raspberries!I29</f>
        <v>4.128564493915779E-2</v>
      </c>
      <c r="X27" s="15">
        <f>Strawberries!I29</f>
        <v>3.5860666267020638</v>
      </c>
      <c r="Y27" s="15">
        <f>SUM(Cantaloupe!I29,Honeydew!I29,Watermelon!I29)</f>
        <v>25.280344445568993</v>
      </c>
      <c r="Z27" s="16">
        <f t="shared" si="2"/>
        <v>100.05663342919078</v>
      </c>
      <c r="AA27" s="16">
        <f t="shared" si="0"/>
        <v>124.28442013620761</v>
      </c>
    </row>
    <row r="28" spans="1:27">
      <c r="A28" s="14">
        <v>1993</v>
      </c>
      <c r="B28" s="15">
        <f>Oranges!I30</f>
        <v>14.133446043303683</v>
      </c>
      <c r="C28" s="15">
        <f>'Tangerines, etc.'!I30</f>
        <v>1.8604919321045947</v>
      </c>
      <c r="D28" s="15">
        <f>Lemons!I30</f>
        <v>2.6336308706930209</v>
      </c>
      <c r="E28" s="15">
        <f>Limes!I30</f>
        <v>0.95253190247372221</v>
      </c>
      <c r="F28" s="15">
        <f>Grapefruit!I30</f>
        <v>6.1923851568932928</v>
      </c>
      <c r="G28" s="15">
        <f t="shared" si="1"/>
        <v>25.772485905468315</v>
      </c>
      <c r="H28" s="15">
        <f>Apples!I30</f>
        <v>19.224212247611906</v>
      </c>
      <c r="I28" s="15">
        <f>Apricots!I30</f>
        <v>0.12895813721158095</v>
      </c>
      <c r="J28" s="15">
        <f>Avocados!I30</f>
        <v>1.3429021536569901</v>
      </c>
      <c r="K28" s="15">
        <f>Bananas!I30</f>
        <v>26.580853393786864</v>
      </c>
      <c r="L28" s="15">
        <f>Blueberries!I30</f>
        <v>0.26307505208686865</v>
      </c>
      <c r="M28" s="15">
        <v>0.42830685289427672</v>
      </c>
      <c r="N28" s="15">
        <v>7.0547697755921221E-2</v>
      </c>
      <c r="O28" s="15">
        <f>Grapes!I30</f>
        <v>7.0606581902667021</v>
      </c>
      <c r="P28" s="15">
        <f>Kiwifruit!I30</f>
        <v>0.51712829232867763</v>
      </c>
      <c r="Q28" s="15">
        <f>Mangoes!I30</f>
        <v>0.89043053927878424</v>
      </c>
      <c r="R28" s="15">
        <f>Papayas!I30</f>
        <v>0.27972949607116099</v>
      </c>
      <c r="S28" s="15">
        <f>Peaches!I30</f>
        <v>5.8427311675087905</v>
      </c>
      <c r="T28" s="15">
        <f>Pears!I30</f>
        <v>3.3875962099745252</v>
      </c>
      <c r="U28" s="15">
        <f>Pineapples!I30</f>
        <v>2.0367524158997909</v>
      </c>
      <c r="V28" s="15">
        <v>1.2688248064398377</v>
      </c>
      <c r="W28" s="15">
        <f>Raspberries!I30</f>
        <v>5.6564967773914052E-2</v>
      </c>
      <c r="X28" s="15">
        <f>Strawberries!I30</f>
        <v>3.6122533668901653</v>
      </c>
      <c r="Y28" s="15">
        <f>SUM(Cantaloupe!I30,Honeydew!I30,Watermelon!I30)</f>
        <v>24.532796707075754</v>
      </c>
      <c r="Z28" s="16">
        <f t="shared" si="2"/>
        <v>97.524321694512508</v>
      </c>
      <c r="AA28" s="16">
        <f t="shared" si="0"/>
        <v>123.29680759998082</v>
      </c>
    </row>
    <row r="29" spans="1:27">
      <c r="A29" s="14">
        <v>1994</v>
      </c>
      <c r="B29" s="15">
        <f>Oranges!I31</f>
        <v>12.92761809319911</v>
      </c>
      <c r="C29" s="15">
        <f>'Tangerines, etc.'!I31</f>
        <v>2.0955280471698297</v>
      </c>
      <c r="D29" s="15">
        <f>Lemons!I31</f>
        <v>2.6534195686452686</v>
      </c>
      <c r="E29" s="15">
        <f>Limes!I31</f>
        <v>0.97014725926717815</v>
      </c>
      <c r="F29" s="15">
        <f>Grapefruit!I31</f>
        <v>6.0675246927485222</v>
      </c>
      <c r="G29" s="15">
        <f t="shared" si="1"/>
        <v>24.714237661029912</v>
      </c>
      <c r="H29" s="15">
        <f>Apples!I31</f>
        <v>19.582504514754564</v>
      </c>
      <c r="I29" s="15">
        <f>Apricots!I31</f>
        <v>0.14683642326789048</v>
      </c>
      <c r="J29" s="15">
        <f>Avocados!I31</f>
        <v>1.366806359039767</v>
      </c>
      <c r="K29" s="15">
        <f>Bananas!I31</f>
        <v>27.758924368727129</v>
      </c>
      <c r="L29" s="15">
        <f>Blueberries!I31</f>
        <v>0.26521052551663404</v>
      </c>
      <c r="M29" s="15">
        <v>0.52156880608572853</v>
      </c>
      <c r="N29" s="15">
        <v>7.5917940974509601E-2</v>
      </c>
      <c r="O29" s="15">
        <f>Grapes!I31</f>
        <v>7.1089726213065871</v>
      </c>
      <c r="P29" s="15">
        <f>Kiwifruit!I31</f>
        <v>0.51109245072807064</v>
      </c>
      <c r="Q29" s="15">
        <f>Mangoes!I31</f>
        <v>0.96862235989006829</v>
      </c>
      <c r="R29" s="15">
        <f>Papayas!I31</f>
        <v>0.30026268239724263</v>
      </c>
      <c r="S29" s="15">
        <f>Peaches!I31</f>
        <v>5.4157366495087995</v>
      </c>
      <c r="T29" s="15">
        <f>Pears!I31</f>
        <v>3.4774109552953401</v>
      </c>
      <c r="U29" s="15">
        <f>Pineapples!I31</f>
        <v>2.0167934526792086</v>
      </c>
      <c r="V29" s="15">
        <v>1.5988930897827176</v>
      </c>
      <c r="W29" s="15">
        <f>Raspberries!I31</f>
        <v>7.5645911860945353E-2</v>
      </c>
      <c r="X29" s="15">
        <f>Strawberries!I31</f>
        <v>4.042727645424316</v>
      </c>
      <c r="Y29" s="15">
        <f>SUM(Cantaloupe!I31,Honeydew!I31,Watermelon!I31)</f>
        <v>25.380253518881247</v>
      </c>
      <c r="Z29" s="16">
        <f t="shared" si="2"/>
        <v>100.61418027612078</v>
      </c>
      <c r="AA29" s="16">
        <f t="shared" si="0"/>
        <v>125.32841793715069</v>
      </c>
    </row>
    <row r="30" spans="1:27">
      <c r="A30" s="14">
        <v>1995</v>
      </c>
      <c r="B30" s="15">
        <f>Oranges!I32</f>
        <v>11.817359889254455</v>
      </c>
      <c r="C30" s="15">
        <f>'Tangerines, etc.'!I32</f>
        <v>1.9866915530027125</v>
      </c>
      <c r="D30" s="15">
        <f>Lemons!I32</f>
        <v>2.8344312642429186</v>
      </c>
      <c r="E30" s="15">
        <f>Limes!I32</f>
        <v>1.183199770604126</v>
      </c>
      <c r="F30" s="15">
        <f>Grapefruit!I32</f>
        <v>5.9942500113188757</v>
      </c>
      <c r="G30" s="15">
        <f t="shared" si="1"/>
        <v>23.815932488423087</v>
      </c>
      <c r="H30" s="15">
        <f>Apples!I32</f>
        <v>18.888939195001583</v>
      </c>
      <c r="I30" s="15">
        <f>Apricots!I32</f>
        <v>9.9727262836841635E-2</v>
      </c>
      <c r="J30" s="15">
        <f>Avocados!I32</f>
        <v>1.592353605420229</v>
      </c>
      <c r="K30" s="15">
        <f>Bananas!I32</f>
        <v>27.0628796092393</v>
      </c>
      <c r="L30" s="15">
        <f>Blueberries!I32</f>
        <v>0.3210007615631929</v>
      </c>
      <c r="M30" s="15">
        <v>0.28682930253996641</v>
      </c>
      <c r="N30" s="15">
        <v>8.2222880090056183E-2</v>
      </c>
      <c r="O30" s="15">
        <f>Grapes!I32</f>
        <v>7.5367448423657972</v>
      </c>
      <c r="P30" s="15">
        <f>Kiwifruit!I32</f>
        <v>0.50839879481686845</v>
      </c>
      <c r="Q30" s="15">
        <f>Mangoes!I32</f>
        <v>1.1194978935087054</v>
      </c>
      <c r="R30" s="15">
        <f>Papayas!I32</f>
        <v>0.36765119655458312</v>
      </c>
      <c r="S30" s="15">
        <f>Peaches!I32</f>
        <v>5.3223138015508873</v>
      </c>
      <c r="T30" s="15">
        <f>Pears!I32</f>
        <v>3.391512352665973</v>
      </c>
      <c r="U30" s="15">
        <f>Pineapples!I32</f>
        <v>1.9073931654392871</v>
      </c>
      <c r="V30" s="15">
        <v>0.92780906147653219</v>
      </c>
      <c r="W30" s="15">
        <f>Raspberries!I32</f>
        <v>5.0353820197931394E-2</v>
      </c>
      <c r="X30" s="15">
        <f>Strawberries!I32</f>
        <v>4.1006463908282269</v>
      </c>
      <c r="Y30" s="15">
        <f>SUM(Cantaloupe!I32,Honeydew!I32,Watermelon!I32)</f>
        <v>26.020356553570153</v>
      </c>
      <c r="Z30" s="16">
        <f t="shared" si="2"/>
        <v>99.586630489666121</v>
      </c>
      <c r="AA30" s="16">
        <f t="shared" si="0"/>
        <v>123.40256297808921</v>
      </c>
    </row>
    <row r="31" spans="1:27">
      <c r="A31" s="11">
        <v>1996</v>
      </c>
      <c r="B31" s="12">
        <f>Oranges!I33</f>
        <v>12.57217234589327</v>
      </c>
      <c r="C31" s="12">
        <f>'Tangerines, etc.'!I33</f>
        <v>2.1487354307616653</v>
      </c>
      <c r="D31" s="12">
        <f>Lemons!I33</f>
        <v>2.8577928107670667</v>
      </c>
      <c r="E31" s="12">
        <f>Limes!I33</f>
        <v>1.1404022360535671</v>
      </c>
      <c r="F31" s="12">
        <f>Grapefruit!I33</f>
        <v>5.8420069289318324</v>
      </c>
      <c r="G31" s="12">
        <f t="shared" si="1"/>
        <v>24.561109752407404</v>
      </c>
      <c r="H31" s="12">
        <f>Apples!I33</f>
        <v>18.877050617003103</v>
      </c>
      <c r="I31" s="12">
        <f>Apricots!I33</f>
        <v>8.8201374287547249E-2</v>
      </c>
      <c r="J31" s="12">
        <f>Avocados!I33</f>
        <v>1.6004961674954667</v>
      </c>
      <c r="K31" s="12">
        <f>Bananas!I33</f>
        <v>27.584761947142219</v>
      </c>
      <c r="L31" s="12">
        <f>Blueberries!I33</f>
        <v>0.27126048051856555</v>
      </c>
      <c r="M31" s="12">
        <v>0.40294915208035953</v>
      </c>
      <c r="N31" s="12">
        <v>8.0114723726732992E-2</v>
      </c>
      <c r="O31" s="12">
        <f>Grapes!I33</f>
        <v>6.8001909371958327</v>
      </c>
      <c r="P31" s="12">
        <f>Kiwifruit!I33</f>
        <v>0.45716471066166792</v>
      </c>
      <c r="Q31" s="12">
        <f>Mangoes!I33</f>
        <v>1.3383914234963865</v>
      </c>
      <c r="R31" s="12">
        <f>Papayas!I33</f>
        <v>0.54215013331256701</v>
      </c>
      <c r="S31" s="12">
        <f>Peaches!I33</f>
        <v>4.3753555310809267</v>
      </c>
      <c r="T31" s="12">
        <f>Pears!I33</f>
        <v>3.0863282255147291</v>
      </c>
      <c r="U31" s="12">
        <f>Pineapples!I33</f>
        <v>1.8949111311358082</v>
      </c>
      <c r="V31" s="12">
        <v>1.4282615225444717</v>
      </c>
      <c r="W31" s="12">
        <f>Raspberries!I33</f>
        <v>4.5388975256520088E-2</v>
      </c>
      <c r="X31" s="12">
        <f>Strawberries!I33</f>
        <v>4.3159637627147562</v>
      </c>
      <c r="Y31" s="12">
        <f>SUM(Cantaloupe!I33,Honeydew!I33,Watermelon!I33)</f>
        <v>28.904330247490421</v>
      </c>
      <c r="Z31" s="13">
        <f t="shared" si="2"/>
        <v>102.09327106265809</v>
      </c>
      <c r="AA31" s="13">
        <f t="shared" si="0"/>
        <v>126.65438081506549</v>
      </c>
    </row>
    <row r="32" spans="1:27">
      <c r="A32" s="11">
        <v>1997</v>
      </c>
      <c r="B32" s="12">
        <f>Oranges!I34</f>
        <v>13.905760831330246</v>
      </c>
      <c r="C32" s="12">
        <f>'Tangerines, etc.'!I34</f>
        <v>2.5193687758698275</v>
      </c>
      <c r="D32" s="12">
        <f>Lemons!I34</f>
        <v>2.7561247051886792</v>
      </c>
      <c r="E32" s="12">
        <f>Limes!I34</f>
        <v>1.1482900943396226</v>
      </c>
      <c r="F32" s="12">
        <f>Grapefruit!I34</f>
        <v>6.1752579599056574</v>
      </c>
      <c r="G32" s="12">
        <f t="shared" si="1"/>
        <v>26.504802366634031</v>
      </c>
      <c r="H32" s="12">
        <f>Apples!I34</f>
        <v>18.284935141509429</v>
      </c>
      <c r="I32" s="12">
        <f>Apricots!I34</f>
        <v>0.14485621738875534</v>
      </c>
      <c r="J32" s="12">
        <f>Avocados!I34</f>
        <v>1.7492451779328135</v>
      </c>
      <c r="K32" s="12">
        <f>Bananas!I34</f>
        <v>27.143181684938735</v>
      </c>
      <c r="L32" s="12">
        <f>Blueberries!I34</f>
        <v>0.29210148326200386</v>
      </c>
      <c r="M32" s="12">
        <v>0.59706514538934363</v>
      </c>
      <c r="N32" s="12">
        <v>7.3027535120107401E-2</v>
      </c>
      <c r="O32" s="12">
        <f>Grapes!I34</f>
        <v>7.8484890919811319</v>
      </c>
      <c r="P32" s="12">
        <f>Kiwifruit!I34</f>
        <v>0.52263396523421479</v>
      </c>
      <c r="Q32" s="12">
        <f>Mangoes!I34</f>
        <v>1.4349094213519378</v>
      </c>
      <c r="R32" s="12">
        <f>Papayas!I34</f>
        <v>0.46945535557249229</v>
      </c>
      <c r="S32" s="12">
        <f>Peaches!I34</f>
        <v>5.5103036876355755</v>
      </c>
      <c r="T32" s="12">
        <f>Pears!I34</f>
        <v>3.4286040683962251</v>
      </c>
      <c r="U32" s="12">
        <f>Pineapples!I34</f>
        <v>2.3405200211057045</v>
      </c>
      <c r="V32" s="12">
        <v>1.509739403177581</v>
      </c>
      <c r="W32" s="12">
        <f>Raspberries!I34</f>
        <v>4.9015486420531162E-2</v>
      </c>
      <c r="X32" s="12">
        <f>Strawberries!I34</f>
        <v>4.0963717242187965</v>
      </c>
      <c r="Y32" s="12">
        <f>SUM(Cantaloupe!I34,Honeydew!I34,Watermelon!I34)</f>
        <v>28.231367238890194</v>
      </c>
      <c r="Z32" s="13">
        <f t="shared" si="2"/>
        <v>103.72582184952554</v>
      </c>
      <c r="AA32" s="13">
        <f t="shared" si="0"/>
        <v>130.23062421615958</v>
      </c>
    </row>
    <row r="33" spans="1:27">
      <c r="A33" s="11">
        <v>1998</v>
      </c>
      <c r="B33" s="12">
        <f>Oranges!I35</f>
        <v>14.603136374336779</v>
      </c>
      <c r="C33" s="12">
        <f>'Tangerines, etc.'!I35</f>
        <v>2.1662804435586063</v>
      </c>
      <c r="D33" s="12">
        <f>Lemons!I35</f>
        <v>2.4607429740811138</v>
      </c>
      <c r="E33" s="12">
        <f>Limes!I35</f>
        <v>1.4000859350534911</v>
      </c>
      <c r="F33" s="12">
        <f>Grapefruit!I35</f>
        <v>5.9305491832528592</v>
      </c>
      <c r="G33" s="12">
        <f t="shared" si="1"/>
        <v>26.560794910282851</v>
      </c>
      <c r="H33" s="12">
        <f>Apples!I35</f>
        <v>19.185728955015186</v>
      </c>
      <c r="I33" s="12">
        <f>Apricots!I35</f>
        <v>0.12300309653586365</v>
      </c>
      <c r="J33" s="12">
        <f>Avocados!I35</f>
        <v>1.5368786411458994</v>
      </c>
      <c r="K33" s="12">
        <f>Bananas!I35</f>
        <v>27.996039823671008</v>
      </c>
      <c r="L33" s="12">
        <f>Blueberries!I35</f>
        <v>0.32066711334045594</v>
      </c>
      <c r="M33" s="12">
        <v>0.51729993761087367</v>
      </c>
      <c r="N33" s="12">
        <v>7.7358162852153065E-2</v>
      </c>
      <c r="O33" s="12">
        <f>Grapes!I35</f>
        <v>7.2465881307669333</v>
      </c>
      <c r="P33" s="12">
        <f>Kiwifruit!I35</f>
        <v>0.52931426333230713</v>
      </c>
      <c r="Q33" s="12">
        <f>Mangoes!I35</f>
        <v>1.4921789833946002</v>
      </c>
      <c r="R33" s="12">
        <f>Papayas!I35</f>
        <v>0.46507795664849788</v>
      </c>
      <c r="S33" s="12">
        <f>Peaches!I35</f>
        <v>4.6918256374145564</v>
      </c>
      <c r="T33" s="12">
        <f>Pears!I35</f>
        <v>3.4698708279623927</v>
      </c>
      <c r="U33" s="12">
        <f>Pineapples!I35</f>
        <v>2.751342737627438</v>
      </c>
      <c r="V33" s="12">
        <v>1.1781902468174492</v>
      </c>
      <c r="W33" s="12">
        <f>Raspberries!I35</f>
        <v>3.7537896486970999E-2</v>
      </c>
      <c r="X33" s="12">
        <f>Strawberries!I35</f>
        <v>3.9153106495481964</v>
      </c>
      <c r="Y33" s="12">
        <f>SUM(Cantaloupe!I35,Honeydew!I35,Watermelon!I35)</f>
        <v>27.325569080998857</v>
      </c>
      <c r="Z33" s="13">
        <f t="shared" si="2"/>
        <v>102.85978214116966</v>
      </c>
      <c r="AA33" s="13">
        <f t="shared" si="0"/>
        <v>129.42057705145251</v>
      </c>
    </row>
    <row r="34" spans="1:27">
      <c r="A34" s="11">
        <v>1999</v>
      </c>
      <c r="B34" s="12">
        <f>Oranges!I36</f>
        <v>8.3720237096976309</v>
      </c>
      <c r="C34" s="12">
        <f>'Tangerines, etc.'!I36</f>
        <v>2.3007370995727157</v>
      </c>
      <c r="D34" s="12">
        <f>Lemons!I36</f>
        <v>2.6099046725944053</v>
      </c>
      <c r="E34" s="12">
        <f>Limes!I36</f>
        <v>1.3319890600813564</v>
      </c>
      <c r="F34" s="12">
        <f>Grapefruit!I36</f>
        <v>5.745131214226574</v>
      </c>
      <c r="G34" s="12">
        <f t="shared" si="1"/>
        <v>20.359785756172684</v>
      </c>
      <c r="H34" s="12">
        <f>Apples!I36</f>
        <v>18.711976673026385</v>
      </c>
      <c r="I34" s="12">
        <f>Apricots!I36</f>
        <v>0.1220700728620276</v>
      </c>
      <c r="J34" s="12">
        <f>Avocados!I36</f>
        <v>1.9422567142268925</v>
      </c>
      <c r="K34" s="12">
        <f>Bananas!I36</f>
        <v>30.685481223707672</v>
      </c>
      <c r="L34" s="12">
        <f>Blueberries!I36</f>
        <v>0.31192824790991597</v>
      </c>
      <c r="M34" s="12">
        <v>0.62526055452549734</v>
      </c>
      <c r="N34" s="12">
        <v>0.1077309557154964</v>
      </c>
      <c r="O34" s="12">
        <f>Grapes!I36</f>
        <v>8.0566439288671283</v>
      </c>
      <c r="P34" s="12">
        <f>Kiwifruit!I36</f>
        <v>0.516157027336687</v>
      </c>
      <c r="Q34" s="12">
        <f>Mangoes!I36</f>
        <v>1.623089650727725</v>
      </c>
      <c r="R34" s="12">
        <f>Papayas!I36</f>
        <v>0.62367458422098487</v>
      </c>
      <c r="S34" s="12">
        <f>Peaches!I36</f>
        <v>5.2833300468436093</v>
      </c>
      <c r="T34" s="12">
        <f>Pears!I36</f>
        <v>3.5715664386766979</v>
      </c>
      <c r="U34" s="12">
        <f>Pineapples!I36</f>
        <v>3.0306017687391464</v>
      </c>
      <c r="V34" s="12">
        <v>1.2746360085214556</v>
      </c>
      <c r="W34" s="12">
        <f>Raspberries!I36</f>
        <v>4.8094705531785381E-2</v>
      </c>
      <c r="X34" s="12">
        <f>Strawberries!I36</f>
        <v>4.5676791671888157</v>
      </c>
      <c r="Y34" s="12">
        <f>SUM(Cantaloupe!I36,Honeydew!I36,Watermelon!I36)</f>
        <v>29.036170556257716</v>
      </c>
      <c r="Z34" s="13">
        <f t="shared" si="2"/>
        <v>110.13834832488563</v>
      </c>
      <c r="AA34" s="13">
        <f t="shared" si="0"/>
        <v>130.49813408105831</v>
      </c>
    </row>
    <row r="35" spans="1:27">
      <c r="A35" s="11">
        <v>2000</v>
      </c>
      <c r="B35" s="12">
        <f>Oranges!I37</f>
        <v>11.737462862168082</v>
      </c>
      <c r="C35" s="12">
        <f>'Tangerines, etc.'!I37</f>
        <v>2.8620941317997763</v>
      </c>
      <c r="D35" s="12">
        <f>Lemons!I37</f>
        <v>2.441200634929674</v>
      </c>
      <c r="E35" s="12">
        <f>Limes!I37</f>
        <v>1.3941165382862271</v>
      </c>
      <c r="F35" s="12">
        <f>Grapefruit!I37</f>
        <v>5.0873487415295262</v>
      </c>
      <c r="G35" s="12">
        <f t="shared" ref="G35:G40" si="3">SUM(B35:F35)</f>
        <v>23.522222908713289</v>
      </c>
      <c r="H35" s="12">
        <f>Apples!I37</f>
        <v>17.643321091481123</v>
      </c>
      <c r="I35" s="12">
        <f>Apricots!I37</f>
        <v>0.15299668537634789</v>
      </c>
      <c r="J35" s="12">
        <f>Avocados!I37</f>
        <v>2.2552369708022733</v>
      </c>
      <c r="K35" s="12">
        <f>Bananas!I37</f>
        <v>28.446261961532663</v>
      </c>
      <c r="L35" s="12">
        <f>Blueberries!I37</f>
        <v>0.25884519361864128</v>
      </c>
      <c r="M35" s="12">
        <v>0.59565502156951544</v>
      </c>
      <c r="N35" s="12">
        <v>0.13562933944403957</v>
      </c>
      <c r="O35" s="12">
        <f>Grapes!I37</f>
        <v>7.5197837929218156</v>
      </c>
      <c r="P35" s="12">
        <f>Kiwifruit!I37</f>
        <v>0.56418560479487234</v>
      </c>
      <c r="Q35" s="12">
        <f>Mangoes!I37</f>
        <v>1.7528607751828178</v>
      </c>
      <c r="R35" s="12">
        <f>Papayas!I37</f>
        <v>0.68299503514705096</v>
      </c>
      <c r="S35" s="12">
        <f>Peaches!I37</f>
        <v>5.3029254046141832</v>
      </c>
      <c r="T35" s="12">
        <f>Pears!I37</f>
        <v>3.4305320027333286</v>
      </c>
      <c r="U35" s="12">
        <f>Pineapples!I37</f>
        <v>3.2209196168351713</v>
      </c>
      <c r="V35" s="12">
        <v>1.1895738937974754</v>
      </c>
      <c r="W35" s="12">
        <f>Raspberries!I37</f>
        <v>5.5577324133718145E-2</v>
      </c>
      <c r="X35" s="12">
        <f>Strawberries!I37</f>
        <v>3.3577613088513916</v>
      </c>
      <c r="Y35" s="12">
        <f>SUM(Cantaloupe!I37,Honeydew!I37,Watermelon!I37)</f>
        <v>27.204230184145761</v>
      </c>
      <c r="Z35" s="13">
        <f t="shared" ref="Z35:Z40" si="4">SUM(H35:Y35)</f>
        <v>103.76929120698219</v>
      </c>
      <c r="AA35" s="13">
        <f t="shared" si="0"/>
        <v>127.29151411569548</v>
      </c>
    </row>
    <row r="36" spans="1:27">
      <c r="A36" s="14">
        <v>2001</v>
      </c>
      <c r="B36" s="15">
        <f>Oranges!I38</f>
        <v>11.880633303779296</v>
      </c>
      <c r="C36" s="15">
        <f>'Tangerines, etc.'!I38</f>
        <v>2.7193401433367019</v>
      </c>
      <c r="D36" s="15">
        <f>Lemons!I38</f>
        <v>2.9654494878814659</v>
      </c>
      <c r="E36" s="15">
        <f>Limes!I38</f>
        <v>1.5015298421891639</v>
      </c>
      <c r="F36" s="15">
        <f>Grapefruit!I38</f>
        <v>4.8458463757740073</v>
      </c>
      <c r="G36" s="15">
        <f t="shared" si="3"/>
        <v>23.912799152960638</v>
      </c>
      <c r="H36" s="15">
        <f>Apples!I38</f>
        <v>15.764148417907633</v>
      </c>
      <c r="I36" s="15">
        <f>Apricots!I38</f>
        <v>8.2016870977359491E-2</v>
      </c>
      <c r="J36" s="15">
        <f>Avocados!I38</f>
        <v>2.47064393011705</v>
      </c>
      <c r="K36" s="15">
        <f>Bananas!I38</f>
        <v>26.631159100698468</v>
      </c>
      <c r="L36" s="15">
        <f>Blueberries!I38</f>
        <v>0.34184390434569473</v>
      </c>
      <c r="M36" s="15">
        <v>0.77416686831418147</v>
      </c>
      <c r="N36" s="15">
        <v>0.13178894498050389</v>
      </c>
      <c r="O36" s="15">
        <f>Grapes!I38</f>
        <v>7.4519055907789253</v>
      </c>
      <c r="P36" s="15">
        <f>Kiwifruit!I38</f>
        <v>0.44168538478624125</v>
      </c>
      <c r="Q36" s="15">
        <f>Mangoes!I38</f>
        <v>1.7874153147608698</v>
      </c>
      <c r="R36" s="15">
        <f>Papayas!I38</f>
        <v>0.78483390320023505</v>
      </c>
      <c r="S36" s="15">
        <f>Peaches!I38</f>
        <v>5.1578432179544595</v>
      </c>
      <c r="T36" s="15">
        <f>Pears!I38</f>
        <v>3.2830909312392418</v>
      </c>
      <c r="U36" s="15">
        <f>Pineapples!I38</f>
        <v>3.1617446765676904</v>
      </c>
      <c r="V36" s="15">
        <v>1.3259825690964224</v>
      </c>
      <c r="W36" s="15">
        <f>Raspberries!I38</f>
        <v>6.2318618622077285E-2</v>
      </c>
      <c r="X36" s="15">
        <f>Strawberries!I38</f>
        <v>3.1597860416743431</v>
      </c>
      <c r="Y36" s="15">
        <f>SUM(Cantaloupe!I38,Honeydew!I38,Watermelon!I38)</f>
        <v>28.146954629907796</v>
      </c>
      <c r="Z36" s="16">
        <f t="shared" si="4"/>
        <v>100.95932891592919</v>
      </c>
      <c r="AA36" s="16">
        <f t="shared" si="0"/>
        <v>124.87212806888982</v>
      </c>
    </row>
    <row r="37" spans="1:27">
      <c r="A37" s="14">
        <v>2002</v>
      </c>
      <c r="B37" s="15">
        <f>Oranges!I39</f>
        <v>11.744268018454308</v>
      </c>
      <c r="C37" s="15">
        <f>'Tangerines, etc.'!I39</f>
        <v>2.5535549085159133</v>
      </c>
      <c r="D37" s="15">
        <f>Lemons!I39</f>
        <v>3.3354700233859513</v>
      </c>
      <c r="E37" s="15">
        <f>Limes!I39</f>
        <v>1.1005327072069446</v>
      </c>
      <c r="F37" s="15">
        <f>Grapefruit!I39</f>
        <v>4.6279820376797369</v>
      </c>
      <c r="G37" s="15">
        <f t="shared" si="3"/>
        <v>23.361807695242852</v>
      </c>
      <c r="H37" s="15">
        <f>Apples!I39</f>
        <v>16.156602939820683</v>
      </c>
      <c r="I37" s="15">
        <f>Apricots!I39</f>
        <v>8.8257149521185713E-2</v>
      </c>
      <c r="J37" s="15">
        <f>Avocados!I39</f>
        <v>2.4545999678492012</v>
      </c>
      <c r="K37" s="15">
        <f>Bananas!I39</f>
        <v>26.776819665324719</v>
      </c>
      <c r="L37" s="15">
        <f>Blueberries!I39</f>
        <v>0.38976922281112286</v>
      </c>
      <c r="M37" s="15">
        <v>0.69794929506414927</v>
      </c>
      <c r="N37" s="15">
        <v>0.10789425357195288</v>
      </c>
      <c r="O37" s="15">
        <f>Grapes!I39</f>
        <v>8.4963295792885862</v>
      </c>
      <c r="P37" s="15">
        <f>Kiwifruit!I39</f>
        <v>0.37759884227274526</v>
      </c>
      <c r="Q37" s="15">
        <f>Mangoes!I39</f>
        <v>1.9741337855724437</v>
      </c>
      <c r="R37" s="15">
        <f>Papayas!I39</f>
        <v>0.78841622148783363</v>
      </c>
      <c r="S37" s="15">
        <f>Peaches!I39</f>
        <v>5.2271007422027909</v>
      </c>
      <c r="T37" s="15">
        <f>Pears!I39</f>
        <v>3.0915653939103924</v>
      </c>
      <c r="U37" s="15">
        <f>Pineapples!I39</f>
        <v>3.8188493189308623</v>
      </c>
      <c r="V37" s="15">
        <v>1.255567659406515</v>
      </c>
      <c r="W37" s="15">
        <f>Raspberries!I39</f>
        <v>5.920926625218742E-2</v>
      </c>
      <c r="X37" s="15">
        <f>Strawberries!I39</f>
        <v>3.768493153766002</v>
      </c>
      <c r="Y37" s="15">
        <f>SUM(Cantaloupe!I39,Honeydew!I39,Watermelon!I39)</f>
        <v>27.325997859050034</v>
      </c>
      <c r="Z37" s="16">
        <f t="shared" si="4"/>
        <v>102.85515431610339</v>
      </c>
      <c r="AA37" s="16">
        <f t="shared" si="0"/>
        <v>126.21696201134625</v>
      </c>
    </row>
    <row r="38" spans="1:27">
      <c r="A38" s="14">
        <v>2003</v>
      </c>
      <c r="B38" s="15">
        <f>Oranges!I40</f>
        <v>11.895816325798689</v>
      </c>
      <c r="C38" s="15">
        <f>'Tangerines, etc.'!I40</f>
        <v>2.7200933744248252</v>
      </c>
      <c r="D38" s="15">
        <f>Lemons!I40</f>
        <v>3.3269788514501295</v>
      </c>
      <c r="E38" s="15">
        <f>Limes!I40</f>
        <v>1.7695270393613847</v>
      </c>
      <c r="F38" s="15">
        <f>Grapefruit!I40</f>
        <v>4.0984421370251782</v>
      </c>
      <c r="G38" s="15">
        <f t="shared" si="3"/>
        <v>23.810857728060206</v>
      </c>
      <c r="H38" s="15">
        <f>Apples!I40</f>
        <v>17.061880169550047</v>
      </c>
      <c r="I38" s="15">
        <f>Apricots!I40</f>
        <v>0.13003011687993526</v>
      </c>
      <c r="J38" s="15">
        <f>Avocados!I40</f>
        <v>2.6943572523717569</v>
      </c>
      <c r="K38" s="15">
        <f>Bananas!I40</f>
        <v>26.173429396711231</v>
      </c>
      <c r="L38" s="15">
        <f>Blueberries!I40</f>
        <v>0.38300525472774644</v>
      </c>
      <c r="M38" s="15">
        <v>0.91835958716720001</v>
      </c>
      <c r="N38" s="15">
        <v>9.7061435493330128E-2</v>
      </c>
      <c r="O38" s="15">
        <f>Grapes!I40</f>
        <v>7.7280209660220942</v>
      </c>
      <c r="P38" s="15">
        <f>Kiwifruit!I40</f>
        <v>0.37951653432725246</v>
      </c>
      <c r="Q38" s="15">
        <f>Mangoes!I40</f>
        <v>2.0609073698235933</v>
      </c>
      <c r="R38" s="15">
        <f>Papayas!I40</f>
        <v>0.87278788405324781</v>
      </c>
      <c r="S38" s="15">
        <f>Peaches!I40</f>
        <v>5.171844491077243</v>
      </c>
      <c r="T38" s="15">
        <f>Pears!I40</f>
        <v>3.1080276330438115</v>
      </c>
      <c r="U38" s="15">
        <f>Pineapples!I40</f>
        <v>4.3932615911345243</v>
      </c>
      <c r="V38" s="15">
        <v>1.2444240405034002</v>
      </c>
      <c r="W38" s="15">
        <f>Raspberries!I40</f>
        <v>0.14393287236755137</v>
      </c>
      <c r="X38" s="15">
        <f>Strawberries!I40</f>
        <v>4.1143840405218306</v>
      </c>
      <c r="Y38" s="15">
        <f>SUM(Cantaloupe!I40,Honeydew!I40,Watermelon!I40)</f>
        <v>26.516773221061136</v>
      </c>
      <c r="Z38" s="16">
        <f t="shared" si="4"/>
        <v>103.19200385683695</v>
      </c>
      <c r="AA38" s="16">
        <f t="shared" si="0"/>
        <v>127.00286158489715</v>
      </c>
    </row>
    <row r="39" spans="1:27">
      <c r="A39" s="14">
        <v>2004</v>
      </c>
      <c r="B39" s="15">
        <f>Oranges!I41</f>
        <v>10.803085470499475</v>
      </c>
      <c r="C39" s="15">
        <f>'Tangerines, etc.'!I41</f>
        <v>2.765655090575144</v>
      </c>
      <c r="D39" s="15">
        <f>Lemons!I41</f>
        <v>3.1234499802852151</v>
      </c>
      <c r="E39" s="15">
        <f>Limes!I41</f>
        <v>1.8501046954451748</v>
      </c>
      <c r="F39" s="15">
        <f>Grapefruit!I41</f>
        <v>4.140898692157406</v>
      </c>
      <c r="G39" s="15">
        <f t="shared" si="3"/>
        <v>22.683193928962417</v>
      </c>
      <c r="H39" s="15">
        <f>Apples!I41</f>
        <v>18.969713450979082</v>
      </c>
      <c r="I39" s="15">
        <f>Apricots!I41</f>
        <v>0.1238963279158849</v>
      </c>
      <c r="J39" s="15">
        <f>Avocados!I41</f>
        <v>3.1972703867437411</v>
      </c>
      <c r="K39" s="15">
        <f>Bananas!I41</f>
        <v>25.780420361127749</v>
      </c>
      <c r="L39" s="15">
        <f>Blueberries!I41</f>
        <v>0.52844408064336923</v>
      </c>
      <c r="M39" s="15">
        <v>0.99018435242179947</v>
      </c>
      <c r="N39" s="15">
        <v>0.11289100565181422</v>
      </c>
      <c r="O39" s="15">
        <f>Grapes!I41</f>
        <v>7.8693213285283168</v>
      </c>
      <c r="P39" s="15">
        <f>Kiwifruit!I41</f>
        <v>0.40673958799976895</v>
      </c>
      <c r="Q39" s="15">
        <f>Mangoes!I41</f>
        <v>2.0177181406928431</v>
      </c>
      <c r="R39" s="15">
        <f>Papayas!I41</f>
        <v>1.0287598391600636</v>
      </c>
      <c r="S39" s="15">
        <f>Peaches!I41</f>
        <v>5.1459308158193675</v>
      </c>
      <c r="T39" s="15">
        <f>Pears!I41</f>
        <v>2.983461714149561</v>
      </c>
      <c r="U39" s="15">
        <f>Pineapples!I41</f>
        <v>4.4306865101324382</v>
      </c>
      <c r="V39" s="15">
        <v>1.122280074074709</v>
      </c>
      <c r="W39" s="15">
        <f>Raspberries!I41</f>
        <v>0.12664023945456737</v>
      </c>
      <c r="X39" s="15">
        <f>Strawberries!I41</f>
        <v>4.2550957081720489</v>
      </c>
      <c r="Y39" s="15">
        <f>SUM(Cantaloupe!I41,Honeydew!I41,Watermelon!I41)</f>
        <v>24.846714904494753</v>
      </c>
      <c r="Z39" s="16">
        <f t="shared" si="4"/>
        <v>103.93616882816187</v>
      </c>
      <c r="AA39" s="16">
        <f t="shared" si="0"/>
        <v>126.61936275712429</v>
      </c>
    </row>
    <row r="40" spans="1:27">
      <c r="A40" s="14">
        <v>2005</v>
      </c>
      <c r="B40" s="15">
        <f>Oranges!I42</f>
        <v>11.428656457125609</v>
      </c>
      <c r="C40" s="15">
        <f>'Tangerines, etc.'!I42</f>
        <v>2.502770250711448</v>
      </c>
      <c r="D40" s="15">
        <f>Lemons!I42</f>
        <v>2.9458936606232284</v>
      </c>
      <c r="E40" s="15">
        <f>Limes!I42</f>
        <v>2.0911030084236231</v>
      </c>
      <c r="F40" s="15">
        <f>Grapefruit!I42</f>
        <v>2.6492955358846291</v>
      </c>
      <c r="G40" s="15">
        <f t="shared" si="3"/>
        <v>21.617718912768538</v>
      </c>
      <c r="H40" s="15">
        <f>Apples!I42</f>
        <v>16.809364286551453</v>
      </c>
      <c r="I40" s="15">
        <f>Apricots!I42</f>
        <v>0.13166606645867679</v>
      </c>
      <c r="J40" s="15">
        <f>Avocados!I42</f>
        <v>3.4947137985651571</v>
      </c>
      <c r="K40" s="15">
        <f>Bananas!I42</f>
        <v>25.179691526204582</v>
      </c>
      <c r="L40" s="15">
        <f>Blueberries!I42</f>
        <v>0.44482238859488327</v>
      </c>
      <c r="M40" s="15">
        <v>0.86801258505288215</v>
      </c>
      <c r="N40" s="15">
        <v>9.2594677124522046E-2</v>
      </c>
      <c r="O40" s="15">
        <f>Grapes!I42</f>
        <v>8.6769191712223588</v>
      </c>
      <c r="P40" s="15">
        <f>Kiwifruit!I42</f>
        <v>0.44635924455039466</v>
      </c>
      <c r="Q40" s="15">
        <f>Mangoes!I42</f>
        <v>1.8796317415392487</v>
      </c>
      <c r="R40" s="15">
        <f>Papayas!I42</f>
        <v>0.93585293314257378</v>
      </c>
      <c r="S40" s="15">
        <f>Peaches!I42</f>
        <v>4.8261370542645379</v>
      </c>
      <c r="T40" s="15">
        <f>Pears!I42</f>
        <v>2.9395717603653964</v>
      </c>
      <c r="U40" s="15">
        <f>Pineapples!I42</f>
        <v>4.9036902311483663</v>
      </c>
      <c r="V40" s="15">
        <v>1.1103148635384166</v>
      </c>
      <c r="W40" s="15">
        <f>Raspberries!I42</f>
        <v>9.7635773349087851E-2</v>
      </c>
      <c r="X40" s="15">
        <f>Strawberries!I42</f>
        <v>3.8668394919498894</v>
      </c>
      <c r="Y40" s="15">
        <f>SUM(Cantaloupe!I42,Honeydew!I42,Watermelon!I42)</f>
        <v>24.990445468434629</v>
      </c>
      <c r="Z40" s="16">
        <f t="shared" si="4"/>
        <v>101.69426306205706</v>
      </c>
      <c r="AA40" s="16">
        <f t="shared" ref="AA40:AA45" si="5">Z40+G40</f>
        <v>123.3119819748256</v>
      </c>
    </row>
    <row r="41" spans="1:27">
      <c r="A41" s="11">
        <v>2006</v>
      </c>
      <c r="B41" s="12">
        <f>Oranges!I43</f>
        <v>10.243935907665454</v>
      </c>
      <c r="C41" s="12">
        <f>'Tangerines, etc.'!I43</f>
        <v>2.679566511696871</v>
      </c>
      <c r="D41" s="12">
        <f>Lemons!I43</f>
        <v>4.147230213208756</v>
      </c>
      <c r="E41" s="12">
        <f>Limes!I43</f>
        <v>2.2550309928160872</v>
      </c>
      <c r="F41" s="12">
        <f>Grapefruit!I43</f>
        <v>2.3069424966000871</v>
      </c>
      <c r="G41" s="12">
        <f t="shared" ref="G41:G46" si="6">SUM(B41:F41)</f>
        <v>21.632706121987255</v>
      </c>
      <c r="H41" s="12">
        <f>Apples!I43</f>
        <v>17.903961526422091</v>
      </c>
      <c r="I41" s="12">
        <f>Apricots!I43</f>
        <v>8.2547664336115753E-2</v>
      </c>
      <c r="J41" s="12">
        <f>Avocados!I43</f>
        <v>3.5359933403752373</v>
      </c>
      <c r="K41" s="12">
        <f>Bananas!I43</f>
        <v>25.105983603272051</v>
      </c>
      <c r="L41" s="12">
        <f>Blueberries!I43</f>
        <v>0.56360393543956666</v>
      </c>
      <c r="M41" s="12">
        <v>1.0646338457067084</v>
      </c>
      <c r="N41" s="12">
        <v>9.2192733554195161E-2</v>
      </c>
      <c r="O41" s="12">
        <f>Grapes!I43</f>
        <v>7.6670328627386084</v>
      </c>
      <c r="P41" s="12">
        <f>Kiwifruit!I43</f>
        <v>0.46922321182912841</v>
      </c>
      <c r="Q41" s="12">
        <f>Mangoes!I43</f>
        <v>2.099993118633011</v>
      </c>
      <c r="R41" s="12">
        <f>Papayas!I43</f>
        <v>1.0370619221857029</v>
      </c>
      <c r="S41" s="12">
        <f>Peaches!I43</f>
        <v>4.5812418517883984</v>
      </c>
      <c r="T41" s="12">
        <f>Pears!I43</f>
        <v>3.2187812540361422</v>
      </c>
      <c r="U41" s="12">
        <f>Pineapples!I43</f>
        <v>5.2019974158502036</v>
      </c>
      <c r="V41" s="12">
        <v>1.0169889663175062</v>
      </c>
      <c r="W41" s="12">
        <f>Raspberries!I43</f>
        <v>0.24952613421107134</v>
      </c>
      <c r="X41" s="12">
        <f>Strawberries!I43</f>
        <v>3.929060701767324</v>
      </c>
      <c r="Y41" s="12">
        <f>SUM(Cantaloupe!I43,Honeydew!I43,Watermelon!I43)</f>
        <v>26.247299289346262</v>
      </c>
      <c r="Z41" s="13">
        <f t="shared" ref="Z41:Z46" si="7">SUM(H41:Y41)</f>
        <v>104.06712337780932</v>
      </c>
      <c r="AA41" s="13">
        <f t="shared" si="5"/>
        <v>125.69982949979658</v>
      </c>
    </row>
    <row r="42" spans="1:27">
      <c r="A42" s="11">
        <v>2007</v>
      </c>
      <c r="B42" s="12">
        <f>Oranges!I44</f>
        <v>7.4604311097143006</v>
      </c>
      <c r="C42" s="12">
        <f>'Tangerines, etc.'!I44</f>
        <v>2.555310519672878</v>
      </c>
      <c r="D42" s="12">
        <f>Lemons!I44</f>
        <v>2.8076178243822096</v>
      </c>
      <c r="E42" s="12">
        <f>Limes!I44</f>
        <v>2.2701019660082187</v>
      </c>
      <c r="F42" s="12">
        <f>Grapefruit!I44</f>
        <v>2.8369170064041458</v>
      </c>
      <c r="G42" s="12">
        <f t="shared" si="6"/>
        <v>17.930378426181754</v>
      </c>
      <c r="H42" s="12">
        <f>Apples!I44</f>
        <v>16.549486045689953</v>
      </c>
      <c r="I42" s="12">
        <f>Apricots!I44</f>
        <v>0.1550605649926057</v>
      </c>
      <c r="J42" s="12">
        <f>Avocados!I44</f>
        <v>3.5318541116802802</v>
      </c>
      <c r="K42" s="12">
        <f>Bananas!I44</f>
        <v>25.950798067649568</v>
      </c>
      <c r="L42" s="12">
        <f>Blueberries!I44</f>
        <v>0.58624799402850125</v>
      </c>
      <c r="M42" s="12">
        <v>1.2170121530907163</v>
      </c>
      <c r="N42" s="12">
        <v>0.10031650459237332</v>
      </c>
      <c r="O42" s="12">
        <f>Grapes!I44</f>
        <v>8.0923354201849236</v>
      </c>
      <c r="P42" s="12">
        <f>Kiwifruit!I44</f>
        <v>0.43775877913530509</v>
      </c>
      <c r="Q42" s="12">
        <f>Mangoes!I44</f>
        <v>2.1029840252038854</v>
      </c>
      <c r="R42" s="12">
        <f>Papayas!I44</f>
        <v>1.0835959985247474</v>
      </c>
      <c r="S42" s="12">
        <f>Peaches!I44</f>
        <v>4.4624572965389717</v>
      </c>
      <c r="T42" s="12">
        <f>Pears!I44</f>
        <v>3.1172810708438021</v>
      </c>
      <c r="U42" s="12">
        <f>Pineapples!I44</f>
        <v>5.018784100737343</v>
      </c>
      <c r="V42" s="12">
        <v>1.0079605490679779</v>
      </c>
      <c r="W42" s="12">
        <f>Raspberries!I44</f>
        <v>0.18138636585961893</v>
      </c>
      <c r="X42" s="12">
        <f>Strawberries!I44</f>
        <v>4.0813092566610649</v>
      </c>
      <c r="Y42" s="12">
        <f>SUM(Cantaloupe!I44,Honeydew!I44,Watermelon!I44)</f>
        <v>25.816368617821603</v>
      </c>
      <c r="Z42" s="13">
        <f t="shared" si="7"/>
        <v>103.49299692230326</v>
      </c>
      <c r="AA42" s="13">
        <f t="shared" si="5"/>
        <v>121.42337534848502</v>
      </c>
    </row>
    <row r="43" spans="1:27">
      <c r="A43" s="11">
        <v>2008</v>
      </c>
      <c r="B43" s="12">
        <f>Oranges!I45</f>
        <v>9.9282790040245779</v>
      </c>
      <c r="C43" s="12">
        <f>'Tangerines, etc.'!I45</f>
        <v>3.0718263352574526</v>
      </c>
      <c r="D43" s="12">
        <f>Lemons!I45</f>
        <v>1.9667992727541266</v>
      </c>
      <c r="E43" s="12">
        <f>Limes!I45</f>
        <v>2.4807249058668339</v>
      </c>
      <c r="F43" s="12">
        <f>Grapefruit!I45</f>
        <v>3.1561000234891208</v>
      </c>
      <c r="G43" s="12">
        <f t="shared" si="6"/>
        <v>20.603729541392109</v>
      </c>
      <c r="H43" s="12">
        <f>Apples!I45</f>
        <v>16.019773509341576</v>
      </c>
      <c r="I43" s="12">
        <f>Apricots!I45</f>
        <v>0.13213672852406555</v>
      </c>
      <c r="J43" s="12">
        <f>Avocados!I45</f>
        <v>3.8658330597120103</v>
      </c>
      <c r="K43" s="12">
        <f>Bananas!I45</f>
        <v>25.035664444738483</v>
      </c>
      <c r="L43" s="12">
        <f>Blueberries!I45</f>
        <v>0.80318799293935772</v>
      </c>
      <c r="M43" s="12">
        <v>1.3108839634816085</v>
      </c>
      <c r="N43" s="12">
        <v>0.10218342890752936</v>
      </c>
      <c r="O43" s="12">
        <f>Grapes!I45</f>
        <v>8.3352916309668519</v>
      </c>
      <c r="P43" s="12">
        <f>Kiwifruit!I45</f>
        <v>0.46402336807191974</v>
      </c>
      <c r="Q43" s="12">
        <f>Mangoes!I45</f>
        <v>2.1039446775988626</v>
      </c>
      <c r="R43" s="12">
        <f>Papayas!I45</f>
        <v>0.97768435379024976</v>
      </c>
      <c r="S43" s="12">
        <f>Peaches!I45</f>
        <v>5.0809044755417343</v>
      </c>
      <c r="T43" s="12">
        <f>Pears!I45</f>
        <v>3.1361215862585126</v>
      </c>
      <c r="U43" s="12">
        <f>Pineapples!I45</f>
        <v>5.0746802795575663</v>
      </c>
      <c r="V43" s="12">
        <v>0.92386275107841098</v>
      </c>
      <c r="W43" s="12">
        <f>Raspberries!I45</f>
        <v>0.15486502718436962</v>
      </c>
      <c r="X43" s="12">
        <f>Strawberries!I45</f>
        <v>4.1030761607202235</v>
      </c>
      <c r="Y43" s="12">
        <f>SUM(Cantaloupe!I45,Honeydew!I45,Watermelon!I45)</f>
        <v>26.116239243650487</v>
      </c>
      <c r="Z43" s="13">
        <f t="shared" si="7"/>
        <v>103.74035668206382</v>
      </c>
      <c r="AA43" s="13">
        <f t="shared" si="5"/>
        <v>124.34408622345593</v>
      </c>
    </row>
    <row r="44" spans="1:27">
      <c r="A44" s="11">
        <v>2009</v>
      </c>
      <c r="B44" s="12">
        <f>Oranges!I46</f>
        <v>9.0590101608184845</v>
      </c>
      <c r="C44" s="12">
        <f>'Tangerines, etc.'!I46</f>
        <v>3.1529694951274916</v>
      </c>
      <c r="D44" s="12">
        <f>Lemons!I46</f>
        <v>3.1220054154172145</v>
      </c>
      <c r="E44" s="12">
        <f>Limes!I46</f>
        <v>2.5486176983729396</v>
      </c>
      <c r="F44" s="12">
        <f>Grapefruit!I46</f>
        <v>2.7952344601084333</v>
      </c>
      <c r="G44" s="12">
        <f t="shared" si="6"/>
        <v>20.677837229844563</v>
      </c>
      <c r="H44" s="12">
        <f>Apples!I46</f>
        <v>16.336329463987159</v>
      </c>
      <c r="I44" s="12">
        <f>Apricots!I46</f>
        <v>0.13645475232280405</v>
      </c>
      <c r="J44" s="12">
        <f>Avocados!I46</f>
        <v>4.2832993731454199</v>
      </c>
      <c r="K44" s="12">
        <f>Bananas!I46</f>
        <v>22.010589130229452</v>
      </c>
      <c r="L44" s="12">
        <f>Blueberries!I46</f>
        <v>0.95838875775085242</v>
      </c>
      <c r="M44" s="12">
        <v>1.5620785157254693</v>
      </c>
      <c r="N44" s="12">
        <v>8.9512347912945378E-2</v>
      </c>
      <c r="O44" s="12">
        <f>Grapes!I46</f>
        <v>7.72746129237846</v>
      </c>
      <c r="P44" s="12">
        <f>Kiwifruit!I46</f>
        <v>0.50171790030715846</v>
      </c>
      <c r="Q44" s="12">
        <f>Mangoes!I46</f>
        <v>2.0183398936179309</v>
      </c>
      <c r="R44" s="12">
        <f>Papayas!I46</f>
        <v>1.1956644100463816</v>
      </c>
      <c r="S44" s="12">
        <f>Peaches!I46</f>
        <v>4.4113549354177453</v>
      </c>
      <c r="T44" s="12">
        <f>Pears!I46</f>
        <v>3.21463468071489</v>
      </c>
      <c r="U44" s="12">
        <f>Pineapples!I46</f>
        <v>5.0866468399304674</v>
      </c>
      <c r="V44" s="12">
        <v>0.73226359603361957</v>
      </c>
      <c r="W44" s="12">
        <f>Raspberries!I46</f>
        <v>0.26671386239765238</v>
      </c>
      <c r="X44" s="12">
        <f>Strawberries!I46</f>
        <v>4.8236644134031401</v>
      </c>
      <c r="Y44" s="12">
        <f>SUM(Cantaloupe!I46,Honeydew!I46,Watermelon!I46)</f>
        <v>25.584172597575211</v>
      </c>
      <c r="Z44" s="13">
        <f t="shared" si="7"/>
        <v>100.93928676289676</v>
      </c>
      <c r="AA44" s="13">
        <f t="shared" si="5"/>
        <v>121.61712399274131</v>
      </c>
    </row>
    <row r="45" spans="1:27">
      <c r="A45" s="11">
        <v>2010</v>
      </c>
      <c r="B45" s="12">
        <f>Oranges!I47</f>
        <v>9.6831991266814672</v>
      </c>
      <c r="C45" s="12">
        <f>'Tangerines, etc.'!I47</f>
        <v>3.7679441322666998</v>
      </c>
      <c r="D45" s="12">
        <f>Lemons!I47</f>
        <v>2.7888867264278216</v>
      </c>
      <c r="E45" s="12">
        <f>Limes!I47</f>
        <v>2.5707868173451165</v>
      </c>
      <c r="F45" s="12">
        <f>Grapefruit!I47</f>
        <v>2.7634373911548589</v>
      </c>
      <c r="G45" s="12">
        <f t="shared" si="6"/>
        <v>21.574254193875966</v>
      </c>
      <c r="H45" s="12">
        <f>Apples!I47</f>
        <v>15.39448981765125</v>
      </c>
      <c r="I45" s="12">
        <f>Apricots!I47</f>
        <v>0.12329613435217976</v>
      </c>
      <c r="J45" s="12">
        <f>Avocados!I47</f>
        <v>4.029385985004601</v>
      </c>
      <c r="K45" s="12">
        <f>Bananas!I47</f>
        <v>25.613906998158939</v>
      </c>
      <c r="L45" s="12">
        <f>Blueberries!I47</f>
        <v>1.119955308701363</v>
      </c>
      <c r="M45" s="12">
        <v>1.3061967145812683</v>
      </c>
      <c r="N45" s="12">
        <v>5.9579648030196421E-2</v>
      </c>
      <c r="O45" s="12">
        <f>Grapes!I47</f>
        <v>7.9817496958488254</v>
      </c>
      <c r="P45" s="12">
        <f>Kiwifruit!I47</f>
        <v>0.49544189236075309</v>
      </c>
      <c r="Q45" s="12">
        <f>Mangoes!I47</f>
        <v>2.236183463296153</v>
      </c>
      <c r="R45" s="12">
        <f>Papayas!I47</f>
        <v>1.1662514475508441</v>
      </c>
      <c r="S45" s="12">
        <f>Peaches!I47</f>
        <v>4.7272155546306758</v>
      </c>
      <c r="T45" s="12">
        <f>Pears!I47</f>
        <v>2.9252736583453003</v>
      </c>
      <c r="U45" s="12">
        <f>Pineapples!I47</f>
        <v>5.6973549237523491</v>
      </c>
      <c r="V45" s="12">
        <v>0.78392775345904098</v>
      </c>
      <c r="W45" s="12">
        <f>Raspberries!I47</f>
        <v>0.20387188218784361</v>
      </c>
      <c r="X45" s="12">
        <f>Strawberries!I47</f>
        <v>5.0057316771136593</v>
      </c>
      <c r="Y45" s="12">
        <f>SUM(Cantaloupe!I47,Honeydew!I47,Watermelon!I47)</f>
        <v>25.905036576376148</v>
      </c>
      <c r="Z45" s="13">
        <f t="shared" si="7"/>
        <v>104.77484913140138</v>
      </c>
      <c r="AA45" s="13">
        <f t="shared" si="5"/>
        <v>126.34910332527735</v>
      </c>
    </row>
    <row r="46" spans="1:27">
      <c r="A46" s="17">
        <v>2011</v>
      </c>
      <c r="B46" s="18">
        <f>Oranges!I48</f>
        <v>9.9669658325022645</v>
      </c>
      <c r="C46" s="18">
        <f>'Tangerines, etc.'!I48</f>
        <v>4.1292954538710029</v>
      </c>
      <c r="D46" s="18">
        <f>Lemons!I48</f>
        <v>3.4627814215788999</v>
      </c>
      <c r="E46" s="18">
        <f>Limes!I48</f>
        <v>2.5043742549895054</v>
      </c>
      <c r="F46" s="18">
        <f>Grapefruit!I48</f>
        <v>2.7136819150527671</v>
      </c>
      <c r="G46" s="18">
        <f t="shared" si="6"/>
        <v>22.77709887799444</v>
      </c>
      <c r="H46" s="18">
        <f>Apples!I48</f>
        <v>15.562215735685495</v>
      </c>
      <c r="I46" s="18">
        <f>Apricots!I48</f>
        <v>0.12409620507565899</v>
      </c>
      <c r="J46" s="18">
        <f>Avocados!I48</f>
        <v>5.1398038511322461</v>
      </c>
      <c r="K46" s="18">
        <f>Bananas!I48</f>
        <v>25.546817179533164</v>
      </c>
      <c r="L46" s="18">
        <f>Blueberries!I48</f>
        <v>1.2887600652726372</v>
      </c>
      <c r="M46" s="18">
        <v>1.30321151787069</v>
      </c>
      <c r="N46" s="18">
        <v>6.281628337324402E-2</v>
      </c>
      <c r="O46" s="18">
        <f>Grapes!I48</f>
        <v>7.4038499240909141</v>
      </c>
      <c r="P46" s="18">
        <f>Kiwifruit!I48</f>
        <v>0.57738880780269342</v>
      </c>
      <c r="Q46" s="18">
        <f>Mangoes!I48</f>
        <v>2.5345655469771105</v>
      </c>
      <c r="R46" s="18">
        <f>Papayas!I48</f>
        <v>1.0483942013818499</v>
      </c>
      <c r="S46" s="18">
        <f>Peaches!I48</f>
        <v>4.4673570335755706</v>
      </c>
      <c r="T46" s="18">
        <f>Pears!I48</f>
        <v>3.2351555729301515</v>
      </c>
      <c r="U46" s="18">
        <f>Pineapples!I48</f>
        <v>5.7187853204611194</v>
      </c>
      <c r="V46" s="18">
        <v>0.86594341346116521</v>
      </c>
      <c r="W46" s="18">
        <f>Raspberries!I48</f>
        <v>0.31439505042559424</v>
      </c>
      <c r="X46" s="18">
        <f>Strawberries!I48</f>
        <v>5.0323866373007071</v>
      </c>
      <c r="Y46" s="18">
        <f>SUM(Cantaloupe!I48,Honeydew!I48,Watermelon!I48)</f>
        <v>24.084541201788284</v>
      </c>
      <c r="Z46" s="19">
        <f t="shared" si="7"/>
        <v>104.31048354813829</v>
      </c>
      <c r="AA46" s="19">
        <f t="shared" ref="AA46:AA51" si="8">Z46+G46</f>
        <v>127.08758242613274</v>
      </c>
    </row>
    <row r="47" spans="1:27">
      <c r="A47" s="14">
        <v>2012</v>
      </c>
      <c r="B47" s="15">
        <f>Oranges!I49</f>
        <v>10.471345240873026</v>
      </c>
      <c r="C47" s="15">
        <f>'Tangerines, etc.'!I49</f>
        <v>4.1572978798542897</v>
      </c>
      <c r="D47" s="15">
        <f>Lemons!I49</f>
        <v>3.9437921694758948</v>
      </c>
      <c r="E47" s="15">
        <f>Limes!I49</f>
        <v>2.5681757946176833</v>
      </c>
      <c r="F47" s="15">
        <f>Grapefruit!I49</f>
        <v>2.3714291849410434</v>
      </c>
      <c r="G47" s="15">
        <f t="shared" ref="G47:G52" si="9">SUM(B47:F47)</f>
        <v>23.512040269761936</v>
      </c>
      <c r="H47" s="15">
        <f>Apples!I49</f>
        <v>16.145299164604495</v>
      </c>
      <c r="I47" s="15">
        <f>Apricots!I49</f>
        <v>0.10267965602610056</v>
      </c>
      <c r="J47" s="15">
        <f>Avocados!I49</f>
        <v>5.6568815238077512</v>
      </c>
      <c r="K47" s="15">
        <f>Bananas!I49</f>
        <v>26.902721942240138</v>
      </c>
      <c r="L47" s="15">
        <f>Blueberries!I49</f>
        <v>1.3287835547615645</v>
      </c>
      <c r="M47" s="15">
        <v>1.5037300827859512</v>
      </c>
      <c r="N47" s="15">
        <v>6.6703048398245951E-2</v>
      </c>
      <c r="O47" s="15">
        <f>Grapes!I49</f>
        <v>7.6320997871508842</v>
      </c>
      <c r="P47" s="15">
        <f>Kiwifruit!I49</f>
        <v>0.54510400443702089</v>
      </c>
      <c r="Q47" s="15">
        <f>Mangoes!I49</f>
        <v>2.4896613146160691</v>
      </c>
      <c r="R47" s="15">
        <f>Papayas!I49</f>
        <v>0.9668524473809611</v>
      </c>
      <c r="S47" s="15">
        <f>Peaches!I49</f>
        <v>3.8637273967033856</v>
      </c>
      <c r="T47" s="15">
        <f>Pears!I49</f>
        <v>2.7820870584265096</v>
      </c>
      <c r="U47" s="15">
        <f>Pineapples!I49</f>
        <v>6.42222971100027</v>
      </c>
      <c r="V47" s="15">
        <v>0.62516150378582391</v>
      </c>
      <c r="W47" s="15">
        <f>Raspberries!I49</f>
        <v>0.32402654306527734</v>
      </c>
      <c r="X47" s="15">
        <f>Strawberries!I49</f>
        <v>5.6163561834096196</v>
      </c>
      <c r="Y47" s="15">
        <f>SUM(Cantaloupe!I49,Honeydew!I49,Watermelon!I49)</f>
        <v>22.890098816441132</v>
      </c>
      <c r="Z47" s="16">
        <f t="shared" ref="Z47:Z52" si="10">SUM(H47:Y47)</f>
        <v>105.86420373904119</v>
      </c>
      <c r="AA47" s="16">
        <f t="shared" si="8"/>
        <v>129.37624400880313</v>
      </c>
    </row>
    <row r="48" spans="1:27">
      <c r="A48" s="14">
        <v>2013</v>
      </c>
      <c r="B48" s="15">
        <f>Oranges!I50</f>
        <v>10.391272055984638</v>
      </c>
      <c r="C48" s="15">
        <f>'Tangerines, etc.'!I50</f>
        <v>4.4758008800621925</v>
      </c>
      <c r="D48" s="15">
        <f>Lemons!I50</f>
        <v>3.4817763637302197</v>
      </c>
      <c r="E48" s="15">
        <f>Limes!I50</f>
        <v>2.9626582497520038</v>
      </c>
      <c r="F48" s="15">
        <f>Grapefruit!I50</f>
        <v>2.6370490234834469</v>
      </c>
      <c r="G48" s="15">
        <f t="shared" si="9"/>
        <v>23.9485565730125</v>
      </c>
      <c r="H48" s="15">
        <f>Apples!I50</f>
        <v>17.537253484518363</v>
      </c>
      <c r="I48" s="15">
        <f>Apricots!I50</f>
        <v>0.10891937895677985</v>
      </c>
      <c r="J48" s="15">
        <f>Avocados!I50</f>
        <v>6.1590388106200935</v>
      </c>
      <c r="K48" s="15">
        <f>Bananas!I50</f>
        <v>27.992529660257482</v>
      </c>
      <c r="L48" s="15">
        <f>Blueberries!I50</f>
        <v>1.4098706904622</v>
      </c>
      <c r="M48" s="15">
        <v>0.9872449169772225</v>
      </c>
      <c r="N48" s="15">
        <v>8.4807936613628829E-2</v>
      </c>
      <c r="O48" s="15">
        <f>Grapes!I50</f>
        <v>7.809071733033087</v>
      </c>
      <c r="P48" s="15">
        <f>Kiwifruit!I50</f>
        <v>0.45653914424875436</v>
      </c>
      <c r="Q48" s="15">
        <f>Mangoes!I50</f>
        <v>2.8751465867759571</v>
      </c>
      <c r="R48" s="15">
        <f>Papayas!I50</f>
        <v>1.1200099429719934</v>
      </c>
      <c r="S48" s="15">
        <f>Peaches!I50</f>
        <v>3.0171153724054989</v>
      </c>
      <c r="T48" s="15">
        <f>Pears!I50</f>
        <v>2.8572789212607952</v>
      </c>
      <c r="U48" s="15">
        <f>Pineapples!I50</f>
        <v>6.7422176969251542</v>
      </c>
      <c r="V48" s="15">
        <v>0.54321969829876982</v>
      </c>
      <c r="W48" s="15">
        <f>Raspberries!I50</f>
        <v>0.37818066737468559</v>
      </c>
      <c r="X48" s="15">
        <f>Strawberries!I50</f>
        <v>5.6256106873105818</v>
      </c>
      <c r="Y48" s="15">
        <f>SUM(Cantaloupe!I50,Honeydew!I50,Watermelon!I50)</f>
        <v>24.369772386337878</v>
      </c>
      <c r="Z48" s="16">
        <f t="shared" si="10"/>
        <v>110.07382771534893</v>
      </c>
      <c r="AA48" s="16">
        <f t="shared" si="8"/>
        <v>134.02238428836142</v>
      </c>
    </row>
    <row r="49" spans="1:31">
      <c r="A49" s="14">
        <v>2014</v>
      </c>
      <c r="B49" s="15">
        <f>Oranges!I51</f>
        <v>9.3837498736529756</v>
      </c>
      <c r="C49" s="15">
        <f>'Tangerines, etc.'!I51</f>
        <v>4.9844697546161614</v>
      </c>
      <c r="D49" s="15">
        <f>Lemons!I51</f>
        <v>3.4238877216813153</v>
      </c>
      <c r="E49" s="15">
        <f>Limes!I51</f>
        <v>3.0680264551933902</v>
      </c>
      <c r="F49" s="15">
        <f>Grapefruit!I51</f>
        <v>2.4001959519576275</v>
      </c>
      <c r="G49" s="15">
        <f t="shared" si="9"/>
        <v>23.26032975710147</v>
      </c>
      <c r="H49" s="15">
        <f>Apples!I51</f>
        <v>18.842887283076667</v>
      </c>
      <c r="I49" s="15">
        <f>Apricots!I51</f>
        <v>0.11813016471954164</v>
      </c>
      <c r="J49" s="15">
        <f>Avocados!I51</f>
        <v>7.0304096218761334</v>
      </c>
      <c r="K49" s="15">
        <f>Bananas!I51</f>
        <v>27.862698191469622</v>
      </c>
      <c r="L49" s="15">
        <f>Blueberries!I51</f>
        <v>1.5151864308578127</v>
      </c>
      <c r="M49" s="15">
        <v>1.1730265838908531</v>
      </c>
      <c r="N49" s="15">
        <v>6.9168182706683123E-2</v>
      </c>
      <c r="O49" s="15">
        <f>Grapes!I51</f>
        <v>7.7263916635329446</v>
      </c>
      <c r="P49" s="15">
        <f>Kiwifruit!I51</f>
        <v>0.55546352014068312</v>
      </c>
      <c r="Q49" s="15">
        <f>Mangoes!I51</f>
        <v>2.5176670466952014</v>
      </c>
      <c r="R49" s="15">
        <f>Papayas!I51</f>
        <v>1.1393111704517356</v>
      </c>
      <c r="S49" s="15">
        <f>Peaches!I51</f>
        <v>3.1527587290486849</v>
      </c>
      <c r="T49" s="15">
        <f>Pears!I51</f>
        <v>2.8709946723348758</v>
      </c>
      <c r="U49" s="15">
        <f>Pineapples!I51</f>
        <v>7.1936186869511634</v>
      </c>
      <c r="V49" s="15">
        <v>0.52610555038420781</v>
      </c>
      <c r="W49" s="15">
        <f>Raspberries!I51</f>
        <v>0.7364854373757197</v>
      </c>
      <c r="X49" s="15">
        <f>Strawberries!I51</f>
        <v>5.6930418089720272</v>
      </c>
      <c r="Y49" s="15">
        <f>SUM(Cantaloupe!I51,Honeydew!I51,Watermelon!I51)</f>
        <v>22.159925738853271</v>
      </c>
      <c r="Z49" s="16">
        <f t="shared" si="10"/>
        <v>110.88327048333781</v>
      </c>
      <c r="AA49" s="16">
        <f t="shared" si="8"/>
        <v>134.14360024043927</v>
      </c>
    </row>
    <row r="50" spans="1:31">
      <c r="A50" s="14">
        <v>2015</v>
      </c>
      <c r="B50" s="15">
        <f>Oranges!I52</f>
        <v>8.6762835678083103</v>
      </c>
      <c r="C50" s="15">
        <f>'Tangerines, etc.'!I52</f>
        <v>5.205712488296915</v>
      </c>
      <c r="D50" s="15">
        <f>Lemons!I52</f>
        <v>3.5988426026786109</v>
      </c>
      <c r="E50" s="15">
        <f>Limes!I52</f>
        <v>3.0165926606074263</v>
      </c>
      <c r="F50" s="15">
        <f>Grapefruit!I52</f>
        <v>2.236139302926325</v>
      </c>
      <c r="G50" s="15">
        <f t="shared" si="9"/>
        <v>22.73357062231759</v>
      </c>
      <c r="H50" s="15">
        <f>Apples!I52</f>
        <v>17.595093397353153</v>
      </c>
      <c r="I50" s="15">
        <f>Apricots!I52</f>
        <v>8.3314838562871224E-2</v>
      </c>
      <c r="J50" s="15">
        <f>Avocados!I52</f>
        <v>7.2457935227573582</v>
      </c>
      <c r="K50" s="15">
        <f>Bananas!I52</f>
        <v>27.931583348658663</v>
      </c>
      <c r="L50" s="15">
        <f>Blueberries!I52</f>
        <v>1.5968084998710526</v>
      </c>
      <c r="M50" s="15">
        <v>1.1475605600240792</v>
      </c>
      <c r="N50" s="15">
        <v>0.11917795467715338</v>
      </c>
      <c r="O50" s="15">
        <f>Grapes!I52</f>
        <v>7.9235690384385631</v>
      </c>
      <c r="P50" s="15">
        <f>Kiwifruit!I52</f>
        <v>0.63160341902576256</v>
      </c>
      <c r="Q50" s="15">
        <f>Mangoes!I52</f>
        <v>2.599412031611998</v>
      </c>
      <c r="R50" s="15">
        <f>Papayas!I52</f>
        <v>1.3261686034921514</v>
      </c>
      <c r="S50" s="15">
        <f>Peaches!I52</f>
        <v>2.9110807944968413</v>
      </c>
      <c r="T50" s="15">
        <f>Pears!I52</f>
        <v>2.6836363053387462</v>
      </c>
      <c r="U50" s="15">
        <f>Pineapples!I52</f>
        <v>6.9853467758320091</v>
      </c>
      <c r="V50" s="15">
        <v>0.55755496088404177</v>
      </c>
      <c r="W50" s="15">
        <f>Raspberries!I52</f>
        <v>0.90646976798003276</v>
      </c>
      <c r="X50" s="15">
        <f>Strawberries!I52</f>
        <v>5.4618138799664733</v>
      </c>
      <c r="Y50" s="15">
        <f>SUM(Cantaloupe!I52,Honeydew!I52,Watermelon!I52)</f>
        <v>23.329435436888424</v>
      </c>
      <c r="Z50" s="16">
        <f t="shared" si="10"/>
        <v>111.03542313585939</v>
      </c>
      <c r="AA50" s="16">
        <f t="shared" si="8"/>
        <v>133.76899375817698</v>
      </c>
    </row>
    <row r="51" spans="1:31">
      <c r="A51" s="20">
        <v>2016</v>
      </c>
      <c r="B51" s="21">
        <f>Oranges!I53</f>
        <v>9.1793354892060304</v>
      </c>
      <c r="C51" s="21">
        <f>'Tangerines, etc.'!I53</f>
        <v>5.2690584950373083</v>
      </c>
      <c r="D51" s="21">
        <f>Lemons!I53</f>
        <v>4.1495496606863771</v>
      </c>
      <c r="E51" s="21">
        <f>Limes!I53</f>
        <v>3.4773004172552593</v>
      </c>
      <c r="F51" s="21">
        <f>Grapefruit!I53</f>
        <v>1.9735164488021439</v>
      </c>
      <c r="G51" s="21">
        <f t="shared" si="9"/>
        <v>24.048760510987115</v>
      </c>
      <c r="H51" s="21">
        <f>Apples!I53</f>
        <v>19.277748336246347</v>
      </c>
      <c r="I51" s="21">
        <f>Apricots!I53</f>
        <v>0.13461360572361869</v>
      </c>
      <c r="J51" s="21">
        <f>Avocados!I53</f>
        <v>6.9105188821494323</v>
      </c>
      <c r="K51" s="21">
        <f>Bananas!I53</f>
        <v>27.442026388921033</v>
      </c>
      <c r="L51" s="21">
        <f>Blueberries!I53</f>
        <v>1.7770817557876746</v>
      </c>
      <c r="M51" s="21">
        <v>1.1694371368023728</v>
      </c>
      <c r="N51" s="21">
        <v>0.12361192973997726</v>
      </c>
      <c r="O51" s="21">
        <f>Grapes!I53</f>
        <v>8.1405559031825518</v>
      </c>
      <c r="P51" s="21">
        <f>Kiwifruit!I53</f>
        <v>0.5773808867988719</v>
      </c>
      <c r="Q51" s="21">
        <f>Mangoes!I53</f>
        <v>2.9656031494467636</v>
      </c>
      <c r="R51" s="21">
        <f>Papayas!I53</f>
        <v>1.4300766193485646</v>
      </c>
      <c r="S51" s="21">
        <f>Peaches!I53</f>
        <v>2.7334946852545903</v>
      </c>
      <c r="T51" s="21">
        <f>Pears!I53</f>
        <v>2.7780188932682961</v>
      </c>
      <c r="U51" s="21">
        <f>Pineapples!I53</f>
        <v>7.2794057897040068</v>
      </c>
      <c r="V51" s="21">
        <v>0.66041805018365918</v>
      </c>
      <c r="W51" s="21">
        <f>Raspberries!I53</f>
        <v>0.77613853253788723</v>
      </c>
      <c r="X51" s="21">
        <f>Strawberries!I53</f>
        <v>5.7524782739029128</v>
      </c>
      <c r="Y51" s="21">
        <f>SUM(Cantaloupe!I53,Honeydew!I53,Watermelon!I53)</f>
        <v>25.968532489547613</v>
      </c>
      <c r="Z51" s="22">
        <f t="shared" si="10"/>
        <v>115.89714130854617</v>
      </c>
      <c r="AA51" s="22">
        <f t="shared" si="8"/>
        <v>139.94590181953328</v>
      </c>
    </row>
    <row r="52" spans="1:31">
      <c r="A52" s="20">
        <v>2017</v>
      </c>
      <c r="B52" s="21">
        <f>Oranges!I54</f>
        <v>8.0350515751814306</v>
      </c>
      <c r="C52" s="21">
        <f>'Tangerines, etc.'!I54</f>
        <v>5.843266346807761</v>
      </c>
      <c r="D52" s="21">
        <f>Lemons!I54</f>
        <v>4.2612500886764986</v>
      </c>
      <c r="E52" s="21">
        <f>Limes!I54</f>
        <v>3.7513548085678292</v>
      </c>
      <c r="F52" s="21">
        <f>Grapefruit!I54</f>
        <v>1.9156973886503321</v>
      </c>
      <c r="G52" s="21">
        <f t="shared" si="9"/>
        <v>23.806620207883853</v>
      </c>
      <c r="H52" s="21">
        <f>Apples!I54</f>
        <v>18.165950685363956</v>
      </c>
      <c r="I52" s="21">
        <f>Apricots!I54</f>
        <v>8.8775115270771587E-2</v>
      </c>
      <c r="J52" s="21">
        <f>Avocados!I54</f>
        <v>8.059989515262064</v>
      </c>
      <c r="K52" s="21">
        <f>Bananas!I54</f>
        <v>28.605374054883303</v>
      </c>
      <c r="L52" s="21">
        <f>Blueberries!I54</f>
        <v>1.7402257998721609</v>
      </c>
      <c r="M52" s="21">
        <v>1.470030763820708</v>
      </c>
      <c r="N52" s="21">
        <v>8.831986703501489E-2</v>
      </c>
      <c r="O52" s="21">
        <f>Grapes!I54</f>
        <v>8.2747923862301107</v>
      </c>
      <c r="P52" s="21">
        <f>Kiwifruit!I54</f>
        <v>0.6059881939151005</v>
      </c>
      <c r="Q52" s="21">
        <f>Mangoes!I54</f>
        <v>3.2171217614876331</v>
      </c>
      <c r="R52" s="21">
        <f>Papayas!I54</f>
        <v>1.363330132897435</v>
      </c>
      <c r="S52" s="21">
        <f>Peaches!I54</f>
        <v>2.6637042652314906</v>
      </c>
      <c r="T52" s="21">
        <f>Pears!I54</f>
        <v>2.7089895080846724</v>
      </c>
      <c r="U52" s="21">
        <f>Pineapples!I54</f>
        <v>7.7552623048533258</v>
      </c>
      <c r="V52" s="21">
        <v>0.68327103393501043</v>
      </c>
      <c r="W52" s="21">
        <f>Raspberries!I54</f>
        <v>0.87543169074693961</v>
      </c>
      <c r="X52" s="21">
        <f>Strawberries!I54</f>
        <v>5.9380377671963833</v>
      </c>
      <c r="Y52" s="21">
        <f>SUM(Cantaloupe!I54,Honeydew!I54,Watermelon!I54)</f>
        <v>25.241121086984442</v>
      </c>
      <c r="Z52" s="22">
        <f t="shared" si="10"/>
        <v>117.54571593307051</v>
      </c>
      <c r="AA52" s="22">
        <f>Z52+G52</f>
        <v>141.35233614095438</v>
      </c>
    </row>
    <row r="53" spans="1:31">
      <c r="A53" s="23">
        <v>2018</v>
      </c>
      <c r="B53" s="24">
        <f>Oranges!I55</f>
        <v>8.201356023640189</v>
      </c>
      <c r="C53" s="24">
        <f>'Tangerines, etc.'!I55</f>
        <v>5.9088493657414309</v>
      </c>
      <c r="D53" s="24">
        <f>Lemons!I55</f>
        <v>4.2286185986249478</v>
      </c>
      <c r="E53" s="24">
        <f>Limes!I55</f>
        <v>4.056464019677164</v>
      </c>
      <c r="F53" s="24">
        <f>Grapefruit!I55</f>
        <v>1.5572944620069</v>
      </c>
      <c r="G53" s="24">
        <f>SUM(B53:F53)</f>
        <v>23.952582469690633</v>
      </c>
      <c r="H53" s="24">
        <f>Apples!I55</f>
        <v>16.902179232153443</v>
      </c>
      <c r="I53" s="24">
        <f>Apricots!I55</f>
        <v>0.11601491231710703</v>
      </c>
      <c r="J53" s="24">
        <f>Avocados!I55</f>
        <v>8.5128106073810876</v>
      </c>
      <c r="K53" s="24">
        <f>Bananas!I55</f>
        <v>28.28122791479672</v>
      </c>
      <c r="L53" s="24">
        <f>Blueberries!I55</f>
        <v>2.0043045682304972</v>
      </c>
      <c r="M53" s="24">
        <v>1.2867493412902822</v>
      </c>
      <c r="N53" s="24">
        <v>7.0086983082673193E-2</v>
      </c>
      <c r="O53" s="24">
        <f>Grapes!I55</f>
        <v>8.1044121703859702</v>
      </c>
      <c r="P53" s="24">
        <f>Kiwifruit!I55</f>
        <v>0.61890480900552858</v>
      </c>
      <c r="Q53" s="24">
        <f>Mangoes!I55</f>
        <v>3.1704400061063005</v>
      </c>
      <c r="R53" s="24">
        <f>Papayas!I55</f>
        <v>1.2607241083168523</v>
      </c>
      <c r="S53" s="24">
        <f>Peaches!I55</f>
        <v>2.1959642937555675</v>
      </c>
      <c r="T53" s="24">
        <f>Pears!I55</f>
        <v>2.9409460472112405</v>
      </c>
      <c r="U53" s="24">
        <f>Pineapples!I55</f>
        <v>7.8111106843384279</v>
      </c>
      <c r="V53" s="24">
        <v>0.60341042726092375</v>
      </c>
      <c r="W53" s="24">
        <f>Raspberries!I55</f>
        <v>0.81205391078546674</v>
      </c>
      <c r="X53" s="24">
        <f>Strawberries!I55</f>
        <v>6.3242788235268499</v>
      </c>
      <c r="Y53" s="24">
        <f>SUM(Cantaloupe!I55,Honeydew!I55,Watermelon!I55)</f>
        <v>24.63090972961772</v>
      </c>
      <c r="Z53" s="25">
        <f>SUM(H53:Y53)</f>
        <v>115.64652856956266</v>
      </c>
      <c r="AA53" s="25">
        <f>Z53+G53</f>
        <v>139.5991110392533</v>
      </c>
    </row>
    <row r="54" spans="1:31" ht="13.2" customHeight="1">
      <c r="A54" s="20">
        <v>2019</v>
      </c>
      <c r="B54" s="21">
        <f>Oranges!I56</f>
        <v>8.4586695950916937</v>
      </c>
      <c r="C54" s="21">
        <f>'Tangerines, etc.'!I56</f>
        <v>6.7864471485676097</v>
      </c>
      <c r="D54" s="21">
        <f>Lemons!I56</f>
        <v>4.8833078615270606</v>
      </c>
      <c r="E54" s="21">
        <f>Limes!I56</f>
        <v>4.1032488418992745</v>
      </c>
      <c r="F54" s="21">
        <f>Grapefruit!I56</f>
        <v>1.4332102064009518</v>
      </c>
      <c r="G54" s="21">
        <f>SUM(B54:F54)</f>
        <v>25.664883653486591</v>
      </c>
      <c r="H54" s="21">
        <f>Apples!I56</f>
        <v>17.672226972460489</v>
      </c>
      <c r="I54" s="21">
        <f>Apricots!I56</f>
        <v>0.12773091608393256</v>
      </c>
      <c r="J54" s="21">
        <f>Avocados!I56</f>
        <v>8.2152643257984757</v>
      </c>
      <c r="K54" s="21">
        <f>Bananas!I56</f>
        <v>27.382590841495439</v>
      </c>
      <c r="L54" s="21">
        <f>Blueberries!I56</f>
        <v>2.3292817601055829</v>
      </c>
      <c r="M54" s="21">
        <v>1.2423842990932712</v>
      </c>
      <c r="N54" s="21">
        <v>7.0010391528768812E-2</v>
      </c>
      <c r="O54" s="21">
        <f>Grapes!I56</f>
        <v>8.4236826567158136</v>
      </c>
      <c r="P54" s="21">
        <f>Kiwifruit!I56</f>
        <v>0.64090152535285094</v>
      </c>
      <c r="Q54" s="21">
        <f>Mangoes!I56</f>
        <v>3.2545594212791462</v>
      </c>
      <c r="R54" s="21">
        <f>Papayas!I56</f>
        <v>1.2683092760359127</v>
      </c>
      <c r="S54" s="21">
        <f>Peaches!I56</f>
        <v>2.0783826064753317</v>
      </c>
      <c r="T54" s="21">
        <f>Pears!I56</f>
        <v>2.737938816921007</v>
      </c>
      <c r="U54" s="21">
        <f>Pineapples!I56</f>
        <v>7.6362407599717521</v>
      </c>
      <c r="V54" s="21">
        <v>0.56067540313858799</v>
      </c>
      <c r="W54" s="21">
        <f>Raspberries!I56</f>
        <v>0.8682024242283084</v>
      </c>
      <c r="X54" s="21">
        <f>Strawberries!I56</f>
        <v>6.0061964501588943</v>
      </c>
      <c r="Y54" s="21">
        <f>SUM(Cantaloupe!I56,Honeydew!I56,Watermelon!I56)</f>
        <v>22.201488824204876</v>
      </c>
      <c r="Z54" s="22">
        <f>SUM(H54:Y54)</f>
        <v>112.71606767104844</v>
      </c>
      <c r="AA54" s="22">
        <f>Z54+G54</f>
        <v>138.38095132453503</v>
      </c>
    </row>
    <row r="55" spans="1:31" ht="13.2" customHeight="1">
      <c r="A55" s="23">
        <v>2020</v>
      </c>
      <c r="B55" s="24">
        <f>Oranges!I57</f>
        <v>9.4007046566158738</v>
      </c>
      <c r="C55" s="24">
        <f>'Tangerines, etc.'!I57</f>
        <v>6.7107392089241413</v>
      </c>
      <c r="D55" s="24">
        <f>Lemons!I57</f>
        <v>4.8993301209713742</v>
      </c>
      <c r="E55" s="24">
        <f>Limes!I57</f>
        <v>4.2736962604594533</v>
      </c>
      <c r="F55" s="24">
        <f>Grapefruit!I57</f>
        <v>1.6788474262561448</v>
      </c>
      <c r="G55" s="24">
        <f t="shared" ref="G55:G56" si="11">SUM(B55:F55)</f>
        <v>26.963317673226985</v>
      </c>
      <c r="H55" s="24">
        <f>Apples!I57</f>
        <v>16.267342147534968</v>
      </c>
      <c r="I55" s="24">
        <f>Apricots!I57</f>
        <v>7.8666402092141444E-2</v>
      </c>
      <c r="J55" s="24">
        <f>Avocados!I57</f>
        <v>9.2802745984993429</v>
      </c>
      <c r="K55" s="24">
        <f>Bananas!I57</f>
        <v>27.219759966610507</v>
      </c>
      <c r="L55" s="24">
        <f>Blueberries!I57</f>
        <v>2.342966123700668</v>
      </c>
      <c r="M55" s="24">
        <v>1.2322620649094735</v>
      </c>
      <c r="N55" s="24">
        <v>6.8497167534660189E-2</v>
      </c>
      <c r="O55" s="24">
        <f>Grapes!I57</f>
        <v>8.2170242901877266</v>
      </c>
      <c r="P55" s="24">
        <f>Kiwifruit!I57</f>
        <v>0.72862528462682752</v>
      </c>
      <c r="Q55" s="24">
        <f>Mangoes!I57</f>
        <v>3.6271287697661267</v>
      </c>
      <c r="R55" s="24">
        <f>Papayas!I57</f>
        <v>1.2660739357678596</v>
      </c>
      <c r="S55" s="24">
        <f>Peaches!I57</f>
        <v>2.3627643831724505</v>
      </c>
      <c r="T55" s="24">
        <f>Pears!I57</f>
        <v>2.8557218946156797</v>
      </c>
      <c r="U55" s="24">
        <f>Pineapples!I57</f>
        <v>7.2973790030418924</v>
      </c>
      <c r="V55" s="24">
        <v>0.58383874442397132</v>
      </c>
      <c r="W55" s="24">
        <f>Raspberries!I57</f>
        <v>0.97140990549688333</v>
      </c>
      <c r="X55" s="24">
        <f>Strawberries!I57</f>
        <v>7.1337185259467057</v>
      </c>
      <c r="Y55" s="24">
        <f>SUM(Cantaloupe!I57,Honeydew!I57,Watermelon!I57)</f>
        <v>20.938009453938964</v>
      </c>
      <c r="Z55" s="25">
        <f t="shared" ref="Z55:Z56" si="12">SUM(H55:Y55)</f>
        <v>112.47146266186685</v>
      </c>
      <c r="AA55" s="25">
        <f t="shared" ref="AA55:AA56" si="13">Z55+G55</f>
        <v>139.43478033509385</v>
      </c>
    </row>
    <row r="56" spans="1:31" ht="13.8" customHeight="1" thickBot="1">
      <c r="A56" s="231">
        <v>2021</v>
      </c>
      <c r="B56" s="252">
        <f>Oranges!I58</f>
        <v>8.1461076085827795</v>
      </c>
      <c r="C56" s="252">
        <f>'Tangerines, etc.'!I58</f>
        <v>6.9742093143674211</v>
      </c>
      <c r="D56" s="252">
        <f>Lemons!I58</f>
        <v>4.9120036780457079</v>
      </c>
      <c r="E56" s="252">
        <f>Limes!I58</f>
        <v>4.655083071517538</v>
      </c>
      <c r="F56" s="252">
        <f>Grapefruit!I58</f>
        <v>1.4700135517250779</v>
      </c>
      <c r="G56" s="252">
        <f t="shared" si="11"/>
        <v>26.157417224238525</v>
      </c>
      <c r="H56" s="252">
        <f>Apples!I58</f>
        <v>15.813601469350948</v>
      </c>
      <c r="I56" s="252">
        <f>Apricots!I58</f>
        <v>9.8214125335408797E-2</v>
      </c>
      <c r="J56" s="252">
        <f>Avocados!I58</f>
        <v>8.4496743483134971</v>
      </c>
      <c r="K56" s="252">
        <f>Bananas!I58</f>
        <v>26.855733747910417</v>
      </c>
      <c r="L56" s="252">
        <f>Blueberries!I58</f>
        <v>2.5352972985590729</v>
      </c>
      <c r="M56" s="252">
        <v>1.4378250327162085</v>
      </c>
      <c r="N56" s="252">
        <v>5.1963589784835638E-2</v>
      </c>
      <c r="O56" s="252">
        <f>Grapes!I58</f>
        <v>8.4957605336840682</v>
      </c>
      <c r="P56" s="252">
        <f>Kiwifruit!I58</f>
        <v>0.79999188639496366</v>
      </c>
      <c r="Q56" s="252">
        <f>Mangoes!I58</f>
        <v>3.6602891513915035</v>
      </c>
      <c r="R56" s="252">
        <f>Papayas!I58</f>
        <v>1.3395372972620743</v>
      </c>
      <c r="S56" s="252">
        <f>Peaches!I58</f>
        <v>2.3745479782333097</v>
      </c>
      <c r="T56" s="252">
        <f>Pears!I58</f>
        <v>3.1224160875044782</v>
      </c>
      <c r="U56" s="252">
        <f>Pineapples!I58</f>
        <v>7.8720626548200325</v>
      </c>
      <c r="V56" s="252">
        <v>0.49959908558828586</v>
      </c>
      <c r="W56" s="252">
        <f>Raspberries!I58</f>
        <v>0.91681667563722613</v>
      </c>
      <c r="X56" s="252">
        <f>Strawberries!I58</f>
        <v>7.2995764432407251</v>
      </c>
      <c r="Y56" s="252">
        <f>SUM(Cantaloupe!I58,Honeydew!I58,Watermelon!I58)</f>
        <v>20.955829033152018</v>
      </c>
      <c r="Z56" s="233">
        <f t="shared" si="12"/>
        <v>112.57873643887906</v>
      </c>
      <c r="AA56" s="233">
        <f t="shared" si="13"/>
        <v>138.73615366311759</v>
      </c>
    </row>
    <row r="57" spans="1:31" ht="15" customHeight="1" thickTop="1">
      <c r="A57" s="3" t="s">
        <v>40</v>
      </c>
      <c r="B57" s="3"/>
      <c r="C57" s="3"/>
      <c r="D57" s="3"/>
      <c r="E57" s="3"/>
      <c r="F57" s="3"/>
      <c r="G57" s="3"/>
      <c r="H57" s="3"/>
      <c r="I57" s="3"/>
      <c r="J57" s="3"/>
      <c r="K57" s="3"/>
      <c r="L57" s="3"/>
      <c r="M57" s="3"/>
      <c r="N57" s="3"/>
      <c r="O57" s="3"/>
      <c r="P57" s="26"/>
      <c r="Q57" s="26"/>
      <c r="R57" s="26"/>
      <c r="S57" s="26"/>
      <c r="T57" s="26"/>
      <c r="U57" s="26"/>
      <c r="V57" s="26"/>
      <c r="W57" s="26"/>
      <c r="X57" s="26"/>
      <c r="Y57" s="26"/>
      <c r="Z57" s="26"/>
      <c r="AA57" s="27"/>
      <c r="AB57" s="27"/>
      <c r="AC57" s="27"/>
      <c r="AD57" s="27"/>
      <c r="AE57" s="28"/>
    </row>
    <row r="58" spans="1:31">
      <c r="A58" s="3"/>
      <c r="B58" s="3"/>
      <c r="C58" s="3"/>
      <c r="D58" s="3"/>
      <c r="E58" s="3"/>
      <c r="F58" s="3"/>
      <c r="G58" s="3"/>
      <c r="H58" s="3"/>
      <c r="I58" s="3"/>
      <c r="J58" s="3"/>
      <c r="K58" s="3"/>
      <c r="L58" s="3"/>
      <c r="M58" s="3"/>
      <c r="N58" s="3"/>
      <c r="O58" s="3"/>
      <c r="P58" s="27"/>
      <c r="Q58" s="27"/>
      <c r="R58" s="27"/>
      <c r="S58" s="27"/>
      <c r="T58" s="27"/>
      <c r="U58" s="27"/>
      <c r="V58" s="27"/>
      <c r="W58" s="27"/>
      <c r="X58" s="27"/>
      <c r="Y58" s="27"/>
      <c r="Z58" s="27"/>
      <c r="AA58" s="27"/>
      <c r="AB58" s="27"/>
      <c r="AC58" s="27"/>
      <c r="AD58" s="27"/>
      <c r="AE58" s="28"/>
    </row>
    <row r="59" spans="1:31" ht="15" customHeight="1">
      <c r="A59" s="3" t="s">
        <v>83</v>
      </c>
      <c r="B59" s="3"/>
      <c r="C59" s="3"/>
      <c r="D59" s="3"/>
      <c r="E59" s="3"/>
      <c r="F59" s="3"/>
      <c r="G59" s="3"/>
      <c r="H59" s="3"/>
      <c r="I59" s="3"/>
      <c r="J59" s="3"/>
      <c r="K59" s="3"/>
      <c r="L59" s="3"/>
      <c r="M59" s="3"/>
      <c r="N59" s="3"/>
      <c r="O59" s="3"/>
      <c r="P59" s="27"/>
      <c r="Q59" s="27"/>
      <c r="R59" s="27"/>
      <c r="S59" s="27"/>
      <c r="T59" s="27"/>
      <c r="U59" s="27"/>
      <c r="V59" s="27"/>
      <c r="W59" s="27"/>
      <c r="X59" s="27"/>
      <c r="Y59" s="27"/>
      <c r="Z59" s="27"/>
      <c r="AA59" s="27"/>
      <c r="AB59" s="27"/>
      <c r="AC59" s="27"/>
      <c r="AD59" s="27"/>
      <c r="AE59" s="28"/>
    </row>
    <row r="60" spans="1:31" ht="15" customHeight="1">
      <c r="A60" s="3" t="s">
        <v>84</v>
      </c>
      <c r="B60" s="3"/>
      <c r="C60" s="3"/>
      <c r="D60" s="3"/>
      <c r="E60" s="3"/>
      <c r="F60" s="3"/>
      <c r="G60" s="3"/>
      <c r="H60" s="3"/>
      <c r="I60" s="3"/>
      <c r="J60" s="3"/>
      <c r="K60" s="3"/>
      <c r="L60" s="3"/>
      <c r="M60" s="3"/>
      <c r="N60" s="3"/>
      <c r="O60" s="3"/>
      <c r="P60" s="27"/>
      <c r="Q60" s="27"/>
      <c r="R60" s="27"/>
      <c r="S60" s="27"/>
      <c r="T60" s="27"/>
      <c r="U60" s="27"/>
      <c r="V60" s="27"/>
      <c r="W60" s="27"/>
      <c r="X60" s="27"/>
      <c r="Y60" s="27"/>
      <c r="Z60" s="27"/>
      <c r="AA60" s="27"/>
      <c r="AB60" s="27"/>
      <c r="AC60" s="27"/>
      <c r="AD60" s="27"/>
      <c r="AE60" s="28"/>
    </row>
    <row r="61" spans="1:31" ht="15" customHeight="1">
      <c r="A61" s="3" t="s">
        <v>85</v>
      </c>
      <c r="B61" s="3"/>
      <c r="C61" s="3"/>
      <c r="D61" s="3"/>
      <c r="E61" s="3"/>
      <c r="F61" s="3"/>
      <c r="G61" s="3"/>
      <c r="H61" s="3"/>
      <c r="I61" s="3"/>
      <c r="J61" s="3"/>
      <c r="K61" s="3"/>
      <c r="L61" s="3"/>
      <c r="M61" s="3"/>
      <c r="N61" s="3"/>
      <c r="O61" s="3"/>
      <c r="P61" s="27"/>
      <c r="Q61" s="27"/>
      <c r="R61" s="27"/>
      <c r="S61" s="27"/>
      <c r="T61" s="27"/>
      <c r="U61" s="27"/>
      <c r="V61" s="27"/>
      <c r="W61" s="27"/>
      <c r="X61" s="27"/>
      <c r="Y61" s="27"/>
      <c r="Z61" s="27"/>
      <c r="AA61" s="27"/>
      <c r="AB61" s="27"/>
      <c r="AC61" s="27"/>
      <c r="AD61" s="27"/>
      <c r="AE61" s="28"/>
    </row>
    <row r="62" spans="1:31">
      <c r="A62" s="3"/>
      <c r="B62" s="3"/>
      <c r="C62" s="3"/>
      <c r="D62" s="3"/>
      <c r="E62" s="3"/>
      <c r="F62" s="3"/>
      <c r="G62" s="3"/>
      <c r="H62" s="3"/>
      <c r="I62" s="3"/>
      <c r="J62" s="3"/>
      <c r="K62" s="3"/>
      <c r="L62" s="3"/>
      <c r="M62" s="3"/>
      <c r="N62" s="3"/>
      <c r="O62" s="3"/>
      <c r="P62" s="27"/>
      <c r="Q62" s="27"/>
      <c r="R62" s="27"/>
      <c r="S62" s="27"/>
      <c r="T62" s="27"/>
      <c r="U62" s="27"/>
      <c r="V62" s="27"/>
      <c r="W62" s="27"/>
      <c r="X62" s="27"/>
      <c r="Y62" s="27"/>
      <c r="Z62" s="27"/>
      <c r="AA62" s="27"/>
      <c r="AB62" s="27"/>
      <c r="AC62" s="27"/>
      <c r="AD62" s="27"/>
      <c r="AE62" s="28"/>
    </row>
    <row r="63" spans="1:31" ht="15" customHeight="1">
      <c r="A63" s="254" t="s">
        <v>203</v>
      </c>
      <c r="B63" s="3"/>
      <c r="C63" s="3"/>
      <c r="D63" s="3"/>
      <c r="E63" s="3"/>
      <c r="F63" s="3"/>
      <c r="G63" s="3"/>
      <c r="H63" s="3"/>
      <c r="I63" s="3"/>
      <c r="J63" s="3"/>
      <c r="K63" s="3"/>
      <c r="L63" s="3"/>
      <c r="M63" s="3"/>
      <c r="N63" s="3"/>
      <c r="O63" s="3"/>
      <c r="P63" s="27"/>
      <c r="Q63" s="27"/>
      <c r="R63" s="27"/>
      <c r="S63" s="27"/>
      <c r="T63" s="27"/>
      <c r="U63" s="27"/>
      <c r="V63" s="27"/>
      <c r="W63" s="27"/>
      <c r="X63" s="27"/>
      <c r="Y63" s="27"/>
      <c r="Z63" s="27"/>
      <c r="AA63" s="27"/>
      <c r="AB63" s="27"/>
      <c r="AC63" s="27"/>
      <c r="AD63" s="27"/>
      <c r="AE63" s="27"/>
    </row>
    <row r="64" spans="1:31">
      <c r="A64" s="3"/>
      <c r="B64" s="3"/>
      <c r="C64" s="3"/>
      <c r="D64" s="3"/>
      <c r="E64" s="3"/>
      <c r="F64" s="3"/>
      <c r="G64" s="3"/>
      <c r="H64" s="3"/>
      <c r="I64" s="3"/>
      <c r="J64" s="3"/>
      <c r="K64" s="3"/>
      <c r="L64" s="3"/>
      <c r="M64" s="3"/>
      <c r="N64" s="3"/>
      <c r="O64" s="3"/>
    </row>
    <row r="65" spans="1:15">
      <c r="A65" s="3"/>
      <c r="B65" s="3"/>
      <c r="C65" s="3"/>
      <c r="D65" s="3"/>
      <c r="E65" s="3"/>
      <c r="F65" s="3"/>
      <c r="G65" s="3"/>
      <c r="H65" s="3"/>
      <c r="I65" s="3"/>
      <c r="J65" s="3"/>
      <c r="K65" s="3"/>
      <c r="L65" s="3"/>
      <c r="M65" s="3"/>
      <c r="N65" s="3"/>
      <c r="O65" s="3"/>
    </row>
    <row r="66" spans="1:15">
      <c r="B66" s="3"/>
      <c r="C66" s="3"/>
      <c r="D66" s="3"/>
      <c r="E66" s="3"/>
      <c r="F66" s="3"/>
      <c r="G66" s="3"/>
      <c r="H66" s="3"/>
      <c r="I66" s="3"/>
      <c r="J66" s="3"/>
      <c r="K66" s="3"/>
      <c r="L66" s="3"/>
      <c r="M66" s="3"/>
    </row>
    <row r="67" spans="1:15">
      <c r="B67" s="3"/>
      <c r="C67" s="3"/>
      <c r="D67" s="3"/>
      <c r="E67" s="3"/>
      <c r="F67" s="3"/>
      <c r="G67" s="3"/>
      <c r="H67" s="3"/>
      <c r="I67" s="3"/>
      <c r="J67" s="3"/>
      <c r="K67" s="3"/>
      <c r="L67" s="3"/>
      <c r="M67" s="3"/>
    </row>
  </sheetData>
  <phoneticPr fontId="4" type="noConversion"/>
  <printOptions horizontalCentered="1" verticalCentered="1"/>
  <pageMargins left="1.3" right="1.3" top="1" bottom="1" header="0.5" footer="0.5"/>
  <pageSetup scale="57" fitToWidth="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autoPageBreaks="0" fitToPage="1"/>
  </sheetPr>
  <dimension ref="A1:IV70"/>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165</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113"/>
      <c r="B2" s="114"/>
      <c r="C2" s="98" t="s">
        <v>0</v>
      </c>
      <c r="D2" s="99"/>
      <c r="E2" s="99"/>
      <c r="F2" s="105" t="s">
        <v>43</v>
      </c>
      <c r="G2" s="106"/>
      <c r="H2" s="100" t="s">
        <v>91</v>
      </c>
      <c r="I2" s="101"/>
      <c r="J2" s="101"/>
      <c r="K2" s="236"/>
    </row>
    <row r="3" spans="1:256" ht="42" customHeight="1">
      <c r="A3" s="92" t="s">
        <v>79</v>
      </c>
      <c r="B3" s="93" t="s">
        <v>192</v>
      </c>
      <c r="C3" s="94" t="s">
        <v>5</v>
      </c>
      <c r="D3" s="95" t="s">
        <v>1</v>
      </c>
      <c r="E3" s="94" t="s">
        <v>92</v>
      </c>
      <c r="F3" s="94" t="s">
        <v>3</v>
      </c>
      <c r="G3" s="95" t="s">
        <v>52</v>
      </c>
      <c r="H3" s="95" t="s">
        <v>2</v>
      </c>
      <c r="I3" s="103" t="s">
        <v>39</v>
      </c>
      <c r="J3" s="104"/>
      <c r="K3" s="236"/>
    </row>
    <row r="4" spans="1:256" ht="18" customHeight="1">
      <c r="A4" s="86"/>
      <c r="B4" s="87"/>
      <c r="C4" s="88"/>
      <c r="D4" s="88"/>
      <c r="E4" s="88"/>
      <c r="F4" s="88"/>
      <c r="G4" s="89"/>
      <c r="H4" s="88"/>
      <c r="I4" s="95" t="s">
        <v>4</v>
      </c>
      <c r="J4" s="102" t="s">
        <v>93</v>
      </c>
      <c r="K4" s="236"/>
    </row>
    <row r="5" spans="1:256" ht="15" customHeight="1">
      <c r="A5" s="91"/>
      <c r="B5" s="87"/>
      <c r="C5" s="88"/>
      <c r="D5" s="88"/>
      <c r="E5" s="88"/>
      <c r="F5" s="88"/>
      <c r="G5" s="89"/>
      <c r="H5" s="90"/>
      <c r="I5" s="90"/>
      <c r="J5" s="97" t="s">
        <v>11</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205.05199999999999</v>
      </c>
      <c r="C7" s="56">
        <v>1181.5</v>
      </c>
      <c r="D7" s="57">
        <v>42.2</v>
      </c>
      <c r="E7" s="57">
        <f t="shared" ref="E7:E37" si="0">SUM(C7:D7)</f>
        <v>1223.7</v>
      </c>
      <c r="F7" s="57">
        <v>30.1</v>
      </c>
      <c r="G7" s="57">
        <v>0.6</v>
      </c>
      <c r="H7" s="57">
        <f t="shared" ref="H7:H16" si="1">E7-F7-G7</f>
        <v>1193.0000000000002</v>
      </c>
      <c r="I7" s="57">
        <f t="shared" ref="I7:I37" si="2">IF(H7=0,0,IF(B7=0,0,H7/B7))</f>
        <v>5.8180364005227956</v>
      </c>
      <c r="J7" s="57">
        <f t="shared" ref="J7:J37" si="3">IF(H7=0,0,IF(B7=0,0,(H7*0.95)/B7))</f>
        <v>5.5271345804966554</v>
      </c>
    </row>
    <row r="8" spans="1:256">
      <c r="A8" s="58">
        <v>1971</v>
      </c>
      <c r="B8" s="59">
        <v>207.661</v>
      </c>
      <c r="C8" s="60">
        <v>1201</v>
      </c>
      <c r="D8" s="61">
        <v>3.7</v>
      </c>
      <c r="E8" s="61">
        <f t="shared" si="0"/>
        <v>1204.7</v>
      </c>
      <c r="F8" s="61">
        <v>29.5</v>
      </c>
      <c r="G8" s="61">
        <v>0.5</v>
      </c>
      <c r="H8" s="61">
        <f t="shared" si="1"/>
        <v>1174.7</v>
      </c>
      <c r="I8" s="61">
        <f t="shared" si="2"/>
        <v>5.6568156755481294</v>
      </c>
      <c r="J8" s="61">
        <f t="shared" si="3"/>
        <v>5.3739748917707217</v>
      </c>
    </row>
    <row r="9" spans="1:256">
      <c r="A9" s="58">
        <v>1972</v>
      </c>
      <c r="B9" s="59">
        <v>209.89599999999999</v>
      </c>
      <c r="C9" s="60">
        <v>844.9</v>
      </c>
      <c r="D9" s="61">
        <v>2</v>
      </c>
      <c r="E9" s="61">
        <f t="shared" si="0"/>
        <v>846.9</v>
      </c>
      <c r="F9" s="61">
        <v>31.2</v>
      </c>
      <c r="G9" s="61">
        <v>0.5</v>
      </c>
      <c r="H9" s="61">
        <f t="shared" si="1"/>
        <v>815.19999999999993</v>
      </c>
      <c r="I9" s="61">
        <f t="shared" si="2"/>
        <v>3.8838281815756375</v>
      </c>
      <c r="J9" s="61">
        <f t="shared" si="3"/>
        <v>3.6896367724968555</v>
      </c>
    </row>
    <row r="10" spans="1:256">
      <c r="A10" s="58">
        <v>1973</v>
      </c>
      <c r="B10" s="59">
        <v>211.90899999999999</v>
      </c>
      <c r="C10" s="60">
        <v>935.2</v>
      </c>
      <c r="D10" s="61">
        <v>0.4</v>
      </c>
      <c r="E10" s="61">
        <f t="shared" si="0"/>
        <v>935.6</v>
      </c>
      <c r="F10" s="61">
        <v>31.4</v>
      </c>
      <c r="G10" s="61">
        <v>1.2</v>
      </c>
      <c r="H10" s="61">
        <f t="shared" si="1"/>
        <v>903</v>
      </c>
      <c r="I10" s="61">
        <f t="shared" si="2"/>
        <v>4.261263089344955</v>
      </c>
      <c r="J10" s="61">
        <f t="shared" si="3"/>
        <v>4.0481999348777062</v>
      </c>
    </row>
    <row r="11" spans="1:256">
      <c r="A11" s="58">
        <v>1974</v>
      </c>
      <c r="B11" s="59">
        <v>213.85400000000001</v>
      </c>
      <c r="C11" s="60">
        <v>952</v>
      </c>
      <c r="D11" s="61">
        <v>2.1</v>
      </c>
      <c r="E11" s="61">
        <f t="shared" si="0"/>
        <v>954.1</v>
      </c>
      <c r="F11" s="61">
        <v>26.400000000000002</v>
      </c>
      <c r="G11" s="61">
        <v>0.6</v>
      </c>
      <c r="H11" s="61">
        <f t="shared" si="1"/>
        <v>927.1</v>
      </c>
      <c r="I11" s="61">
        <f t="shared" si="2"/>
        <v>4.3352006509113696</v>
      </c>
      <c r="J11" s="61">
        <f t="shared" si="3"/>
        <v>4.1184406183658009</v>
      </c>
    </row>
    <row r="12" spans="1:256">
      <c r="A12" s="58">
        <v>1975</v>
      </c>
      <c r="B12" s="59">
        <v>215.97300000000001</v>
      </c>
      <c r="C12" s="60">
        <v>1099.5999999999999</v>
      </c>
      <c r="D12" s="61">
        <v>3</v>
      </c>
      <c r="E12" s="61">
        <f t="shared" si="0"/>
        <v>1102.5999999999999</v>
      </c>
      <c r="F12" s="61">
        <v>26.3</v>
      </c>
      <c r="G12" s="61">
        <v>0.5</v>
      </c>
      <c r="H12" s="61">
        <f t="shared" si="1"/>
        <v>1075.8</v>
      </c>
      <c r="I12" s="61">
        <f t="shared" si="2"/>
        <v>4.9811782028309093</v>
      </c>
      <c r="J12" s="61">
        <f t="shared" si="3"/>
        <v>4.7321192926893634</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56">
        <v>1151.2</v>
      </c>
      <c r="D13" s="57">
        <v>9.1</v>
      </c>
      <c r="E13" s="57">
        <f t="shared" si="0"/>
        <v>1160.3</v>
      </c>
      <c r="F13" s="57">
        <v>39.900000000000006</v>
      </c>
      <c r="G13" s="57">
        <v>0.7</v>
      </c>
      <c r="H13" s="57">
        <f t="shared" si="1"/>
        <v>1119.6999999999998</v>
      </c>
      <c r="I13" s="57">
        <f t="shared" si="2"/>
        <v>5.1354140390304304</v>
      </c>
      <c r="J13" s="57">
        <f t="shared" si="3"/>
        <v>4.8786433370789082</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56">
        <v>1144</v>
      </c>
      <c r="D14" s="57">
        <v>5</v>
      </c>
      <c r="E14" s="57">
        <f t="shared" si="0"/>
        <v>1149</v>
      </c>
      <c r="F14" s="57">
        <v>27</v>
      </c>
      <c r="G14" s="57">
        <v>0.3</v>
      </c>
      <c r="H14" s="57">
        <f t="shared" si="1"/>
        <v>1121.7</v>
      </c>
      <c r="I14" s="57">
        <f t="shared" si="2"/>
        <v>5.0931034013049468</v>
      </c>
      <c r="J14" s="57">
        <f t="shared" si="3"/>
        <v>4.838448231239699</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56">
        <v>1425.2</v>
      </c>
      <c r="D15" s="57">
        <v>9.6999999999999993</v>
      </c>
      <c r="E15" s="57">
        <f t="shared" si="0"/>
        <v>1434.9</v>
      </c>
      <c r="F15" s="57">
        <v>78.128</v>
      </c>
      <c r="G15" s="57">
        <v>1.3</v>
      </c>
      <c r="H15" s="57">
        <f t="shared" si="1"/>
        <v>1355.4720000000002</v>
      </c>
      <c r="I15" s="57">
        <f t="shared" si="2"/>
        <v>6.0896825931666561</v>
      </c>
      <c r="J15" s="57">
        <f t="shared" si="3"/>
        <v>5.7851984635083236</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56">
        <v>1592.5</v>
      </c>
      <c r="D16" s="57">
        <v>7</v>
      </c>
      <c r="E16" s="57">
        <f t="shared" si="0"/>
        <v>1599.5</v>
      </c>
      <c r="F16" s="57">
        <v>99.034000000000006</v>
      </c>
      <c r="G16" s="57">
        <v>1.4</v>
      </c>
      <c r="H16" s="57">
        <f t="shared" si="1"/>
        <v>1499.0659999999998</v>
      </c>
      <c r="I16" s="57">
        <f t="shared" si="2"/>
        <v>6.6608873386505509</v>
      </c>
      <c r="J16" s="57">
        <f t="shared" si="3"/>
        <v>6.3278429717180229</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56">
        <v>1705.1</v>
      </c>
      <c r="D17" s="57">
        <v>9</v>
      </c>
      <c r="E17" s="57">
        <f t="shared" si="0"/>
        <v>1714.1</v>
      </c>
      <c r="F17" s="57">
        <v>100.919</v>
      </c>
      <c r="G17" s="64" t="s">
        <v>32</v>
      </c>
      <c r="H17" s="57">
        <f>E17-F17</f>
        <v>1613.1809999999998</v>
      </c>
      <c r="I17" s="57">
        <f t="shared" si="2"/>
        <v>7.083868332996671</v>
      </c>
      <c r="J17" s="57">
        <f t="shared" si="3"/>
        <v>6.7296749163468368</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60">
        <v>1694</v>
      </c>
      <c r="D18" s="61">
        <v>7</v>
      </c>
      <c r="E18" s="61">
        <f t="shared" si="0"/>
        <v>1701</v>
      </c>
      <c r="F18" s="61">
        <v>120.765</v>
      </c>
      <c r="G18" s="65" t="s">
        <v>32</v>
      </c>
      <c r="H18" s="61">
        <f t="shared" ref="H18:H24" si="4">E18-F18</f>
        <v>1580.2349999999999</v>
      </c>
      <c r="I18" s="61">
        <f t="shared" si="2"/>
        <v>6.8716027586686721</v>
      </c>
      <c r="J18" s="61">
        <f t="shared" si="3"/>
        <v>6.5280226207352383</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60">
        <v>1328.7</v>
      </c>
      <c r="D19" s="61">
        <v>12.7</v>
      </c>
      <c r="E19" s="61">
        <f t="shared" si="0"/>
        <v>1341.4</v>
      </c>
      <c r="F19" s="61">
        <v>100.04900000000001</v>
      </c>
      <c r="G19" s="65" t="s">
        <v>32</v>
      </c>
      <c r="H19" s="61">
        <f t="shared" si="4"/>
        <v>1241.3510000000001</v>
      </c>
      <c r="I19" s="61">
        <f t="shared" si="2"/>
        <v>5.3463185005254372</v>
      </c>
      <c r="J19" s="61">
        <f t="shared" si="3"/>
        <v>5.0790025754991657</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60">
        <v>1334.7</v>
      </c>
      <c r="D20" s="61">
        <v>28.6</v>
      </c>
      <c r="E20" s="61">
        <f t="shared" si="0"/>
        <v>1363.3</v>
      </c>
      <c r="F20" s="61">
        <v>90.540999999999997</v>
      </c>
      <c r="G20" s="65" t="s">
        <v>32</v>
      </c>
      <c r="H20" s="61">
        <f t="shared" si="4"/>
        <v>1272.759</v>
      </c>
      <c r="I20" s="61">
        <f t="shared" si="2"/>
        <v>5.4320144084470376</v>
      </c>
      <c r="J20" s="61">
        <f t="shared" si="3"/>
        <v>5.1604136880246854</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60">
        <v>1653.4</v>
      </c>
      <c r="D21" s="61">
        <v>37.1</v>
      </c>
      <c r="E21" s="61">
        <f t="shared" si="0"/>
        <v>1690.5</v>
      </c>
      <c r="F21" s="61">
        <v>107.09699999999999</v>
      </c>
      <c r="G21" s="65" t="s">
        <v>32</v>
      </c>
      <c r="H21" s="61">
        <f t="shared" si="4"/>
        <v>1583.403</v>
      </c>
      <c r="I21" s="61">
        <f t="shared" si="2"/>
        <v>6.6994558870817604</v>
      </c>
      <c r="J21" s="61">
        <f t="shared" si="3"/>
        <v>6.3644830927276717</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60">
        <v>1341.6</v>
      </c>
      <c r="D22" s="61">
        <v>63.9</v>
      </c>
      <c r="E22" s="61">
        <f t="shared" si="0"/>
        <v>1405.5</v>
      </c>
      <c r="F22" s="61">
        <v>95.052000000000007</v>
      </c>
      <c r="G22" s="65" t="s">
        <v>32</v>
      </c>
      <c r="H22" s="61">
        <f t="shared" si="4"/>
        <v>1310.4480000000001</v>
      </c>
      <c r="I22" s="61">
        <f t="shared" si="2"/>
        <v>5.495324281029581</v>
      </c>
      <c r="J22" s="61">
        <f t="shared" si="3"/>
        <v>5.2205580669781018</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56">
        <v>1431</v>
      </c>
      <c r="D23" s="57">
        <v>72.599999999999994</v>
      </c>
      <c r="E23" s="57">
        <f t="shared" si="0"/>
        <v>1503.6</v>
      </c>
      <c r="F23" s="57">
        <v>99.004999999999995</v>
      </c>
      <c r="G23" s="64" t="s">
        <v>32</v>
      </c>
      <c r="H23" s="57">
        <f t="shared" si="4"/>
        <v>1404.5949999999998</v>
      </c>
      <c r="I23" s="57">
        <f t="shared" si="2"/>
        <v>5.8366472609712812</v>
      </c>
      <c r="J23" s="57">
        <f t="shared" si="3"/>
        <v>5.5448148979227172</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56">
        <v>1494.5</v>
      </c>
      <c r="D24" s="57">
        <v>81.2</v>
      </c>
      <c r="E24" s="57">
        <f t="shared" si="0"/>
        <v>1575.7</v>
      </c>
      <c r="F24" s="57">
        <v>106.83799999999999</v>
      </c>
      <c r="G24" s="64" t="s">
        <v>32</v>
      </c>
      <c r="H24" s="57">
        <f t="shared" si="4"/>
        <v>1468.8620000000001</v>
      </c>
      <c r="I24" s="57">
        <f t="shared" si="2"/>
        <v>6.0495790843643436</v>
      </c>
      <c r="J24" s="57">
        <f t="shared" si="3"/>
        <v>5.7471001301461264</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56">
        <v>1663.4</v>
      </c>
      <c r="D25" s="57">
        <v>95.1</v>
      </c>
      <c r="E25" s="57">
        <f t="shared" si="0"/>
        <v>1758.5</v>
      </c>
      <c r="F25" s="57">
        <v>104.77500000000001</v>
      </c>
      <c r="G25" s="64" t="s">
        <v>32</v>
      </c>
      <c r="H25" s="57">
        <f>E25-F25</f>
        <v>1653.7249999999999</v>
      </c>
      <c r="I25" s="57">
        <f t="shared" si="2"/>
        <v>6.7493194460882941</v>
      </c>
      <c r="J25" s="57">
        <f t="shared" si="3"/>
        <v>6.4118534737838795</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56">
        <v>1504.6</v>
      </c>
      <c r="D26" s="57">
        <v>97.271000000000001</v>
      </c>
      <c r="E26" s="57">
        <f t="shared" si="0"/>
        <v>1601.8709999999999</v>
      </c>
      <c r="F26" s="57">
        <v>153.63</v>
      </c>
      <c r="G26" s="64" t="s">
        <v>32</v>
      </c>
      <c r="H26" s="57">
        <f t="shared" ref="H26:H49" si="5">E26-F26</f>
        <v>1448.241</v>
      </c>
      <c r="I26" s="57">
        <f t="shared" si="2"/>
        <v>5.8552166635670444</v>
      </c>
      <c r="J26" s="57">
        <f t="shared" si="3"/>
        <v>5.562455830388692</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56">
        <v>1401.7</v>
      </c>
      <c r="D27" s="56">
        <v>111.2</v>
      </c>
      <c r="E27" s="57">
        <f t="shared" si="0"/>
        <v>1512.9</v>
      </c>
      <c r="F27" s="57">
        <v>127.48099999999999</v>
      </c>
      <c r="G27" s="64" t="s">
        <v>32</v>
      </c>
      <c r="H27" s="57">
        <f t="shared" si="5"/>
        <v>1385.4190000000001</v>
      </c>
      <c r="I27" s="57">
        <f t="shared" si="2"/>
        <v>5.5387515391873094</v>
      </c>
      <c r="J27" s="57">
        <f t="shared" si="3"/>
        <v>5.2618139622279436</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60">
        <v>1663.7</v>
      </c>
      <c r="D28" s="60">
        <v>114.2</v>
      </c>
      <c r="E28" s="61">
        <f t="shared" si="0"/>
        <v>1777.9</v>
      </c>
      <c r="F28" s="60">
        <v>153.291</v>
      </c>
      <c r="G28" s="65" t="s">
        <v>32</v>
      </c>
      <c r="H28" s="61">
        <f t="shared" si="5"/>
        <v>1624.6090000000002</v>
      </c>
      <c r="I28" s="61">
        <f t="shared" si="2"/>
        <v>6.408890975293204</v>
      </c>
      <c r="J28" s="61">
        <f t="shared" si="3"/>
        <v>6.0884464265285434</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60">
        <v>1576.2</v>
      </c>
      <c r="D29" s="60">
        <v>118.4</v>
      </c>
      <c r="E29" s="61">
        <f t="shared" si="0"/>
        <v>1694.6000000000001</v>
      </c>
      <c r="F29" s="60">
        <v>155.75800000000001</v>
      </c>
      <c r="G29" s="65" t="s">
        <v>32</v>
      </c>
      <c r="H29" s="61">
        <f t="shared" si="5"/>
        <v>1538.8420000000001</v>
      </c>
      <c r="I29" s="61">
        <f t="shared" si="2"/>
        <v>5.9901827212780372</v>
      </c>
      <c r="J29" s="61">
        <f t="shared" si="3"/>
        <v>5.6906735852141352</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260.255</v>
      </c>
      <c r="C30" s="60">
        <v>1568</v>
      </c>
      <c r="D30" s="60">
        <v>91.9</v>
      </c>
      <c r="E30" s="61">
        <f t="shared" si="0"/>
        <v>1659.9</v>
      </c>
      <c r="F30" s="60">
        <v>139.30000000000001</v>
      </c>
      <c r="G30" s="65" t="s">
        <v>32</v>
      </c>
      <c r="H30" s="61">
        <f t="shared" si="5"/>
        <v>1520.6000000000001</v>
      </c>
      <c r="I30" s="61">
        <f t="shared" si="2"/>
        <v>5.8427311675087905</v>
      </c>
      <c r="J30" s="61">
        <f t="shared" si="3"/>
        <v>5.5505946091333511</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60">
        <v>1514.9</v>
      </c>
      <c r="D31" s="60">
        <v>98.3</v>
      </c>
      <c r="E31" s="61">
        <f t="shared" si="0"/>
        <v>1613.2</v>
      </c>
      <c r="F31" s="60">
        <v>186.5</v>
      </c>
      <c r="G31" s="65" t="s">
        <v>32</v>
      </c>
      <c r="H31" s="61">
        <f t="shared" si="5"/>
        <v>1426.7</v>
      </c>
      <c r="I31" s="61">
        <f t="shared" si="2"/>
        <v>5.4157366495087995</v>
      </c>
      <c r="J31" s="61">
        <f t="shared" si="3"/>
        <v>5.1449498170333596</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60">
        <v>1465</v>
      </c>
      <c r="D32" s="60">
        <v>100.8</v>
      </c>
      <c r="E32" s="61">
        <f t="shared" si="0"/>
        <v>1565.8</v>
      </c>
      <c r="F32" s="60">
        <v>147.1</v>
      </c>
      <c r="G32" s="65" t="s">
        <v>32</v>
      </c>
      <c r="H32" s="61">
        <f t="shared" si="5"/>
        <v>1418.7</v>
      </c>
      <c r="I32" s="61">
        <f t="shared" si="2"/>
        <v>5.3223138015508873</v>
      </c>
      <c r="J32" s="61">
        <f t="shared" si="3"/>
        <v>5.0561981114733427</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56">
        <v>1249.4000000000001</v>
      </c>
      <c r="D33" s="56">
        <v>97.585999999999999</v>
      </c>
      <c r="E33" s="57">
        <f t="shared" si="0"/>
        <v>1346.9860000000001</v>
      </c>
      <c r="F33" s="56">
        <v>167.09700000000001</v>
      </c>
      <c r="G33" s="64" t="s">
        <v>32</v>
      </c>
      <c r="H33" s="57">
        <f t="shared" si="5"/>
        <v>1179.8890000000001</v>
      </c>
      <c r="I33" s="57">
        <f t="shared" si="2"/>
        <v>4.3753555310809267</v>
      </c>
      <c r="J33" s="57">
        <f t="shared" si="3"/>
        <v>4.1565877545268801</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56">
        <v>1643.8</v>
      </c>
      <c r="D34" s="66">
        <v>90.832999999999998</v>
      </c>
      <c r="E34" s="57">
        <f t="shared" si="0"/>
        <v>1734.633</v>
      </c>
      <c r="F34" s="66">
        <v>230.80500000000001</v>
      </c>
      <c r="G34" s="64" t="s">
        <v>32</v>
      </c>
      <c r="H34" s="57">
        <f t="shared" si="5"/>
        <v>1503.828</v>
      </c>
      <c r="I34" s="57">
        <f t="shared" si="2"/>
        <v>5.5103036876355755</v>
      </c>
      <c r="J34" s="57">
        <f t="shared" si="3"/>
        <v>5.234788503253796</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56">
        <v>1394.4</v>
      </c>
      <c r="D35" s="56">
        <v>77.540435874720004</v>
      </c>
      <c r="E35" s="57">
        <f t="shared" si="0"/>
        <v>1471.9404358747202</v>
      </c>
      <c r="F35" s="56">
        <v>176.45699999999999</v>
      </c>
      <c r="G35" s="64" t="s">
        <v>32</v>
      </c>
      <c r="H35" s="57">
        <f t="shared" si="5"/>
        <v>1295.4834358747203</v>
      </c>
      <c r="I35" s="57">
        <f t="shared" si="2"/>
        <v>4.6918256374145564</v>
      </c>
      <c r="J35" s="57">
        <f t="shared" si="3"/>
        <v>4.4572343555438287</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56">
        <v>1590.4</v>
      </c>
      <c r="D36" s="56">
        <v>106.61786343318599</v>
      </c>
      <c r="E36" s="57">
        <f t="shared" si="0"/>
        <v>1697.017863433186</v>
      </c>
      <c r="F36" s="56">
        <v>221.41019800000001</v>
      </c>
      <c r="G36" s="64" t="s">
        <v>32</v>
      </c>
      <c r="H36" s="57">
        <f t="shared" si="5"/>
        <v>1475.607665433186</v>
      </c>
      <c r="I36" s="57">
        <f t="shared" si="2"/>
        <v>5.2833300468436093</v>
      </c>
      <c r="J36" s="57">
        <f t="shared" si="3"/>
        <v>5.0191635445014287</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56">
        <v>1654.8000000000002</v>
      </c>
      <c r="D37" s="56">
        <v>97.328567381976015</v>
      </c>
      <c r="E37" s="57">
        <f t="shared" si="0"/>
        <v>1752.1285673819762</v>
      </c>
      <c r="F37" s="56">
        <v>254.66197699999998</v>
      </c>
      <c r="G37" s="64" t="s">
        <v>32</v>
      </c>
      <c r="H37" s="57">
        <f t="shared" si="5"/>
        <v>1497.4665903819762</v>
      </c>
      <c r="I37" s="57">
        <f t="shared" si="2"/>
        <v>5.3029254046141832</v>
      </c>
      <c r="J37" s="57">
        <f t="shared" si="3"/>
        <v>5.0377791343834737</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60">
        <v>1660.1</v>
      </c>
      <c r="D38" s="60">
        <v>104.03368890039</v>
      </c>
      <c r="E38" s="61">
        <f t="shared" ref="E38:E43" si="6">SUM(C38:D38)</f>
        <v>1764.1336889003899</v>
      </c>
      <c r="F38" s="60">
        <v>292.55450022999997</v>
      </c>
      <c r="G38" s="65" t="s">
        <v>32</v>
      </c>
      <c r="H38" s="61">
        <f t="shared" si="5"/>
        <v>1471.5791886703898</v>
      </c>
      <c r="I38" s="61">
        <f t="shared" ref="I38:I43" si="7">IF(H38=0,0,IF(B38=0,0,H38/B38))</f>
        <v>5.1578432179544595</v>
      </c>
      <c r="J38" s="61">
        <f t="shared" ref="J38:J44" si="8">IF(H38=0,0,IF(B38=0,0,(H38*0.95)/B38))</f>
        <v>4.8999510570567368</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60">
        <v>1674.5</v>
      </c>
      <c r="D39" s="60">
        <v>103.34348</v>
      </c>
      <c r="E39" s="61">
        <f t="shared" si="6"/>
        <v>1777.84348</v>
      </c>
      <c r="F39" s="60">
        <v>271.89057199999996</v>
      </c>
      <c r="G39" s="65" t="s">
        <v>32</v>
      </c>
      <c r="H39" s="61">
        <f t="shared" si="5"/>
        <v>1505.952908</v>
      </c>
      <c r="I39" s="61">
        <f t="shared" si="7"/>
        <v>5.2271007422027909</v>
      </c>
      <c r="J39" s="61">
        <f t="shared" si="8"/>
        <v>4.965745705092651</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60">
        <v>1631.7</v>
      </c>
      <c r="D40" s="60">
        <v>143.46423499999997</v>
      </c>
      <c r="E40" s="61">
        <f t="shared" si="6"/>
        <v>1775.164235</v>
      </c>
      <c r="F40" s="60">
        <v>271.09031300000004</v>
      </c>
      <c r="G40" s="65" t="s">
        <v>32</v>
      </c>
      <c r="H40" s="61">
        <f t="shared" si="5"/>
        <v>1504.073922</v>
      </c>
      <c r="I40" s="61">
        <f t="shared" si="7"/>
        <v>5.171844491077243</v>
      </c>
      <c r="J40" s="61">
        <f t="shared" si="8"/>
        <v>4.9132522665233802</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60">
        <v>1575.48</v>
      </c>
      <c r="D41" s="60">
        <v>165.07009400000001</v>
      </c>
      <c r="E41" s="61">
        <f t="shared" si="6"/>
        <v>1740.5500939999999</v>
      </c>
      <c r="F41" s="60">
        <v>230.40884699999998</v>
      </c>
      <c r="G41" s="65" t="s">
        <v>32</v>
      </c>
      <c r="H41" s="61">
        <f t="shared" si="5"/>
        <v>1510.141247</v>
      </c>
      <c r="I41" s="61">
        <f t="shared" si="7"/>
        <v>5.1459308158193675</v>
      </c>
      <c r="J41" s="61">
        <f t="shared" si="8"/>
        <v>4.8886342750283989</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60">
        <v>1504.96</v>
      </c>
      <c r="D42" s="60">
        <v>157.59939199999999</v>
      </c>
      <c r="E42" s="61">
        <f t="shared" si="6"/>
        <v>1662.5593920000001</v>
      </c>
      <c r="F42" s="60">
        <v>233.12412</v>
      </c>
      <c r="G42" s="65" t="s">
        <v>32</v>
      </c>
      <c r="H42" s="61">
        <f t="shared" si="5"/>
        <v>1429.4352720000002</v>
      </c>
      <c r="I42" s="61">
        <f t="shared" si="7"/>
        <v>4.8261370542645379</v>
      </c>
      <c r="J42" s="61">
        <f t="shared" si="8"/>
        <v>4.5848302015513109</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56">
        <v>1426.96</v>
      </c>
      <c r="D43" s="56">
        <v>133.300962</v>
      </c>
      <c r="E43" s="57">
        <f t="shared" si="6"/>
        <v>1560.2609620000001</v>
      </c>
      <c r="F43" s="56">
        <v>190.48877500000003</v>
      </c>
      <c r="G43" s="64" t="s">
        <v>32</v>
      </c>
      <c r="H43" s="57">
        <f t="shared" si="5"/>
        <v>1369.772187</v>
      </c>
      <c r="I43" s="57">
        <f t="shared" si="7"/>
        <v>4.5812418517883984</v>
      </c>
      <c r="J43" s="57">
        <f t="shared" si="8"/>
        <v>4.3521797591989779</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56">
        <v>1448.37</v>
      </c>
      <c r="D44" s="56">
        <v>131.58839800000001</v>
      </c>
      <c r="E44" s="57">
        <f t="shared" ref="E44:E58" si="9">SUM(C44:D44)</f>
        <v>1579.958398</v>
      </c>
      <c r="F44" s="56">
        <v>232.27881500000001</v>
      </c>
      <c r="G44" s="64" t="s">
        <v>32</v>
      </c>
      <c r="H44" s="57">
        <f t="shared" si="5"/>
        <v>1347.6795830000001</v>
      </c>
      <c r="I44" s="57">
        <f t="shared" ref="I44:I49" si="10">IF(H44=0,0,IF(B44=0,0,H44/B44))</f>
        <v>4.4624572965389717</v>
      </c>
      <c r="J44" s="57">
        <f t="shared" si="8"/>
        <v>4.2393344317120238</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56">
        <v>1664.6</v>
      </c>
      <c r="D45" s="56">
        <v>148.68152199999997</v>
      </c>
      <c r="E45" s="57">
        <f t="shared" si="9"/>
        <v>1813.2815219999998</v>
      </c>
      <c r="F45" s="56">
        <v>264.63321399999995</v>
      </c>
      <c r="G45" s="64" t="s">
        <v>32</v>
      </c>
      <c r="H45" s="57">
        <f t="shared" si="5"/>
        <v>1548.6483079999998</v>
      </c>
      <c r="I45" s="57">
        <f t="shared" si="10"/>
        <v>5.0809044755417343</v>
      </c>
      <c r="J45" s="57">
        <f t="shared" ref="J45:J50" si="11">IF(H45=0,0,IF(B45=0,0,(H45*0.95)/B45))</f>
        <v>4.8268592517646471</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56">
        <v>1445.44</v>
      </c>
      <c r="D46" s="56">
        <v>111.48342300000002</v>
      </c>
      <c r="E46" s="57">
        <f t="shared" si="9"/>
        <v>1556.9234230000002</v>
      </c>
      <c r="F46" s="56">
        <v>200.699082</v>
      </c>
      <c r="G46" s="64" t="s">
        <v>32</v>
      </c>
      <c r="H46" s="57">
        <f t="shared" si="5"/>
        <v>1356.2243410000001</v>
      </c>
      <c r="I46" s="57">
        <f t="shared" si="10"/>
        <v>4.4113549354177453</v>
      </c>
      <c r="J46" s="57">
        <f t="shared" si="11"/>
        <v>4.1907871886468575</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56">
        <v>1599.2</v>
      </c>
      <c r="D47" s="56">
        <v>109.62511799999999</v>
      </c>
      <c r="E47" s="57">
        <f t="shared" si="9"/>
        <v>1708.825118</v>
      </c>
      <c r="F47" s="56">
        <v>244.61132600000002</v>
      </c>
      <c r="G47" s="64" t="s">
        <v>32</v>
      </c>
      <c r="H47" s="57">
        <f t="shared" si="5"/>
        <v>1464.213792</v>
      </c>
      <c r="I47" s="57">
        <f t="shared" si="10"/>
        <v>4.7272155546306758</v>
      </c>
      <c r="J47" s="57">
        <f t="shared" si="11"/>
        <v>4.490854776899142</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69">
        <v>1512.5</v>
      </c>
      <c r="D48" s="69">
        <v>103.55183900000002</v>
      </c>
      <c r="E48" s="70">
        <f t="shared" si="9"/>
        <v>1616.051839</v>
      </c>
      <c r="F48" s="69">
        <v>222.35298</v>
      </c>
      <c r="G48" s="71" t="s">
        <v>32</v>
      </c>
      <c r="H48" s="70">
        <f t="shared" si="5"/>
        <v>1393.6988590000001</v>
      </c>
      <c r="I48" s="70">
        <f t="shared" si="10"/>
        <v>4.4673570335755706</v>
      </c>
      <c r="J48" s="70">
        <f t="shared" si="11"/>
        <v>4.2439891818967919</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314.16755799999999</v>
      </c>
      <c r="C49" s="69">
        <v>1339.3</v>
      </c>
      <c r="D49" s="69">
        <v>87.479089000000002</v>
      </c>
      <c r="E49" s="70">
        <f t="shared" si="9"/>
        <v>1426.7790889999999</v>
      </c>
      <c r="F49" s="69">
        <v>212.921288</v>
      </c>
      <c r="G49" s="71" t="s">
        <v>32</v>
      </c>
      <c r="H49" s="70">
        <f t="shared" si="5"/>
        <v>1213.8578009999999</v>
      </c>
      <c r="I49" s="70">
        <f t="shared" si="10"/>
        <v>3.8637273967033856</v>
      </c>
      <c r="J49" s="70">
        <f t="shared" si="11"/>
        <v>3.6705410268682166</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69">
        <v>1093.54</v>
      </c>
      <c r="D50" s="69">
        <v>81.574003480000002</v>
      </c>
      <c r="E50" s="70">
        <f t="shared" si="9"/>
        <v>1175.1140034800001</v>
      </c>
      <c r="F50" s="69">
        <v>220.81620277000007</v>
      </c>
      <c r="G50" s="71" t="s">
        <v>32</v>
      </c>
      <c r="H50" s="70">
        <f t="shared" ref="H50:H58" si="12">E50-F50</f>
        <v>954.29780071000005</v>
      </c>
      <c r="I50" s="70">
        <f t="shared" ref="I50:I58" si="13">IF(H50=0,0,IF(B50=0,0,H50/B50))</f>
        <v>3.0171153724054989</v>
      </c>
      <c r="J50" s="70">
        <f t="shared" si="11"/>
        <v>2.8662596037852239</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69">
        <v>1142.4000000000001</v>
      </c>
      <c r="D51" s="69">
        <v>51.78952275999999</v>
      </c>
      <c r="E51" s="70">
        <f t="shared" si="9"/>
        <v>1194.18952276</v>
      </c>
      <c r="F51" s="69">
        <v>189.79324700999999</v>
      </c>
      <c r="G51" s="71" t="s">
        <v>32</v>
      </c>
      <c r="H51" s="70">
        <f t="shared" si="12"/>
        <v>1004.3962757500001</v>
      </c>
      <c r="I51" s="70">
        <f t="shared" si="13"/>
        <v>3.1527587290486849</v>
      </c>
      <c r="J51" s="70">
        <f t="shared" ref="J51:J58" si="14">IF(H51=0,0,IF(B51=0,0,(H51*0.95)/B51))</f>
        <v>2.9951207925962509</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320.87070299999999</v>
      </c>
      <c r="C52" s="69">
        <v>1011.8699999999999</v>
      </c>
      <c r="D52" s="69">
        <v>82.918730279999991</v>
      </c>
      <c r="E52" s="70">
        <f t="shared" si="9"/>
        <v>1094.78873028</v>
      </c>
      <c r="F52" s="69">
        <v>160.70818926000001</v>
      </c>
      <c r="G52" s="71" t="s">
        <v>32</v>
      </c>
      <c r="H52" s="70">
        <f t="shared" si="12"/>
        <v>934.08054101999994</v>
      </c>
      <c r="I52" s="70">
        <f t="shared" si="13"/>
        <v>2.9110807944968413</v>
      </c>
      <c r="J52" s="70">
        <f t="shared" si="14"/>
        <v>2.7655267547719991</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7">
        <v>2016</v>
      </c>
      <c r="B53" s="78">
        <v>323.16101099999997</v>
      </c>
      <c r="C53" s="79">
        <v>957.90000000000009</v>
      </c>
      <c r="D53" s="79">
        <v>104.03180653</v>
      </c>
      <c r="E53" s="75">
        <f t="shared" si="9"/>
        <v>1061.9318065300001</v>
      </c>
      <c r="F53" s="79">
        <v>178.57290047999999</v>
      </c>
      <c r="G53" s="76" t="s">
        <v>32</v>
      </c>
      <c r="H53" s="75">
        <f t="shared" si="12"/>
        <v>883.35890605000009</v>
      </c>
      <c r="I53" s="75">
        <f t="shared" si="13"/>
        <v>2.7334946852545903</v>
      </c>
      <c r="J53" s="75">
        <f t="shared" si="14"/>
        <v>2.5968199509918608</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2">
        <v>2017</v>
      </c>
      <c r="B54" s="73">
        <v>325.20603</v>
      </c>
      <c r="C54" s="74">
        <v>899.6</v>
      </c>
      <c r="D54" s="74">
        <v>87.585057449999994</v>
      </c>
      <c r="E54" s="80">
        <f t="shared" si="9"/>
        <v>987.18505745000004</v>
      </c>
      <c r="F54" s="74">
        <v>120.93236825999998</v>
      </c>
      <c r="G54" s="76" t="s">
        <v>32</v>
      </c>
      <c r="H54" s="75">
        <f t="shared" si="12"/>
        <v>866.25268919000007</v>
      </c>
      <c r="I54" s="75">
        <f t="shared" si="13"/>
        <v>2.6637042652314906</v>
      </c>
      <c r="J54" s="75">
        <f t="shared" si="14"/>
        <v>2.5305190519699159</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326.92397599999998</v>
      </c>
      <c r="C55" s="74">
        <v>786.74365667860206</v>
      </c>
      <c r="D55" s="81">
        <v>83.566750269999986</v>
      </c>
      <c r="E55" s="80">
        <f t="shared" si="9"/>
        <v>870.31040694860201</v>
      </c>
      <c r="F55" s="81">
        <v>152.39702887999999</v>
      </c>
      <c r="G55" s="82" t="s">
        <v>32</v>
      </c>
      <c r="H55" s="80">
        <f t="shared" si="12"/>
        <v>717.91337806860201</v>
      </c>
      <c r="I55" s="80">
        <f t="shared" si="13"/>
        <v>2.1959642937555675</v>
      </c>
      <c r="J55" s="75">
        <f t="shared" si="14"/>
        <v>2.0861660790677892</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328.475998</v>
      </c>
      <c r="C56" s="74">
        <v>759.41894284782586</v>
      </c>
      <c r="D56" s="74">
        <v>80.412754190000001</v>
      </c>
      <c r="E56" s="80">
        <f t="shared" si="9"/>
        <v>839.83169703782585</v>
      </c>
      <c r="F56" s="74">
        <v>157.13289614999999</v>
      </c>
      <c r="G56" s="76" t="s">
        <v>32</v>
      </c>
      <c r="H56" s="75">
        <f t="shared" si="12"/>
        <v>682.69880088782588</v>
      </c>
      <c r="I56" s="75">
        <f t="shared" si="13"/>
        <v>2.0783826064753317</v>
      </c>
      <c r="J56" s="75">
        <f t="shared" si="14"/>
        <v>1.9744634761515651</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2">
        <v>2020</v>
      </c>
      <c r="B57" s="73">
        <v>330.11398000000003</v>
      </c>
      <c r="C57" s="74">
        <v>845.34206954310866</v>
      </c>
      <c r="D57" s="81">
        <v>68.469055154770103</v>
      </c>
      <c r="E57" s="80">
        <f t="shared" si="9"/>
        <v>913.81112469787877</v>
      </c>
      <c r="F57" s="81">
        <v>133.82957036657601</v>
      </c>
      <c r="G57" s="82" t="s">
        <v>32</v>
      </c>
      <c r="H57" s="80">
        <f t="shared" si="12"/>
        <v>779.98155433130273</v>
      </c>
      <c r="I57" s="80">
        <f t="shared" si="13"/>
        <v>2.3627643831724505</v>
      </c>
      <c r="J57" s="75">
        <f t="shared" si="14"/>
        <v>2.2446261640138281</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332.28139499999997</v>
      </c>
      <c r="C58" s="226">
        <v>899.59417002408793</v>
      </c>
      <c r="D58" s="226">
        <v>72.615396946097803</v>
      </c>
      <c r="E58" s="227">
        <f t="shared" si="9"/>
        <v>972.20956697018573</v>
      </c>
      <c r="F58" s="226">
        <v>183.191452268392</v>
      </c>
      <c r="G58" s="228" t="s">
        <v>32</v>
      </c>
      <c r="H58" s="227">
        <f t="shared" si="12"/>
        <v>789.01811470179371</v>
      </c>
      <c r="I58" s="227">
        <f t="shared" si="13"/>
        <v>2.3745479782333097</v>
      </c>
      <c r="J58" s="227">
        <f t="shared" si="14"/>
        <v>2.2558205793216444</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85"/>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85"/>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85"/>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122</v>
      </c>
      <c r="B62" s="85"/>
      <c r="J62" s="85"/>
      <c r="K62" s="85"/>
      <c r="L62" s="85"/>
      <c r="M62" s="85"/>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85"/>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97</v>
      </c>
      <c r="B64" s="85"/>
      <c r="J64" s="85"/>
      <c r="K64" s="85"/>
      <c r="L64" s="85"/>
      <c r="M64" s="85"/>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166</v>
      </c>
      <c r="B65" s="85"/>
      <c r="J65" s="85"/>
      <c r="K65" s="85"/>
      <c r="L65" s="85"/>
      <c r="M65" s="85"/>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3.2" customHeight="1">
      <c r="A66" s="85"/>
      <c r="B66" s="85"/>
      <c r="J66" s="85"/>
      <c r="K66" s="85"/>
      <c r="L66" s="85"/>
      <c r="M66" s="85"/>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254" t="s">
        <v>203</v>
      </c>
      <c r="B67" s="85"/>
      <c r="J67" s="85"/>
      <c r="K67" s="85"/>
      <c r="L67" s="85"/>
      <c r="M67" s="85"/>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c r="A68" s="85"/>
      <c r="B68" s="85"/>
      <c r="J68" s="85"/>
      <c r="K68" s="85"/>
      <c r="L68" s="85"/>
      <c r="M68" s="85"/>
    </row>
    <row r="69" spans="1:254">
      <c r="A69" s="85"/>
      <c r="B69" s="85"/>
      <c r="J69" s="85"/>
      <c r="K69" s="85"/>
      <c r="L69" s="85"/>
      <c r="M69" s="85"/>
    </row>
    <row r="70" spans="1:254">
      <c r="A70" s="85"/>
      <c r="B70" s="85"/>
      <c r="J70" s="85"/>
      <c r="K70" s="85"/>
      <c r="L70" s="85"/>
      <c r="M70" s="85"/>
    </row>
  </sheetData>
  <phoneticPr fontId="4" type="noConversion"/>
  <printOptions horizontalCentered="1" verticalCentered="1"/>
  <pageMargins left="0.5" right="1" top="0.69930555555555596" bottom="0.44930555599999999" header="0" footer="0"/>
  <pageSetup scale="76" orientation="landscape" r:id="rId1"/>
  <headerFooter alignWithMargins="0"/>
  <ignoredErrors>
    <ignoredError sqref="E7:E56 E57:E58"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pageSetUpPr autoPageBreaks="0" fitToPage="1"/>
  </sheetPr>
  <dimension ref="A1:IV74"/>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167</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52"/>
      <c r="B2" s="240"/>
      <c r="C2" s="98" t="s">
        <v>0</v>
      </c>
      <c r="D2" s="99"/>
      <c r="E2" s="99"/>
      <c r="F2" s="105" t="s">
        <v>43</v>
      </c>
      <c r="G2" s="106"/>
      <c r="H2" s="100" t="s">
        <v>91</v>
      </c>
      <c r="I2" s="101"/>
      <c r="J2" s="101"/>
      <c r="K2" s="236"/>
    </row>
    <row r="3" spans="1:256" ht="42" customHeight="1">
      <c r="A3" s="256" t="s">
        <v>79</v>
      </c>
      <c r="B3" s="93" t="s">
        <v>218</v>
      </c>
      <c r="C3" s="94" t="s">
        <v>5</v>
      </c>
      <c r="D3" s="95" t="s">
        <v>1</v>
      </c>
      <c r="E3" s="94" t="s">
        <v>92</v>
      </c>
      <c r="F3" s="94" t="s">
        <v>3</v>
      </c>
      <c r="G3" s="95" t="s">
        <v>52</v>
      </c>
      <c r="H3" s="95" t="s">
        <v>2</v>
      </c>
      <c r="I3" s="103" t="s">
        <v>39</v>
      </c>
      <c r="J3" s="104"/>
      <c r="K3" s="236"/>
    </row>
    <row r="4" spans="1:256" ht="18" customHeight="1">
      <c r="A4" s="86"/>
      <c r="B4" s="87"/>
      <c r="C4" s="88"/>
      <c r="D4" s="88"/>
      <c r="E4" s="88"/>
      <c r="F4" s="88"/>
      <c r="G4" s="89"/>
      <c r="H4" s="88"/>
      <c r="I4" s="95" t="s">
        <v>4</v>
      </c>
      <c r="J4" s="102" t="s">
        <v>93</v>
      </c>
      <c r="K4" s="236"/>
    </row>
    <row r="5" spans="1:256" ht="15" customHeight="1">
      <c r="A5" s="91"/>
      <c r="B5" s="87"/>
      <c r="C5" s="88"/>
      <c r="D5" s="88"/>
      <c r="E5" s="88"/>
      <c r="F5" s="88"/>
      <c r="G5" s="89"/>
      <c r="H5" s="90"/>
      <c r="I5" s="90"/>
      <c r="J5" s="97" t="s">
        <v>11</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203.84899999999999</v>
      </c>
      <c r="C7" s="56">
        <v>395.8</v>
      </c>
      <c r="D7" s="57">
        <v>37.5</v>
      </c>
      <c r="E7" s="57">
        <f t="shared" ref="E7:E37" si="0">C7+D7</f>
        <v>433.3</v>
      </c>
      <c r="F7" s="57">
        <v>41.4</v>
      </c>
      <c r="G7" s="64" t="s">
        <v>32</v>
      </c>
      <c r="H7" s="57">
        <f>E7-F7</f>
        <v>391.90000000000003</v>
      </c>
      <c r="I7" s="57">
        <f t="shared" ref="I7:I37" si="1">IF(H7=0,0,IF(B7=0,0,H7/B7))</f>
        <v>1.9225014594135859</v>
      </c>
      <c r="J7" s="57">
        <f>IF(H7=0,0,IF(B7=0,0,(H7*0.95)/B7))</f>
        <v>1.8263763864429063</v>
      </c>
    </row>
    <row r="8" spans="1:256">
      <c r="A8" s="58">
        <v>1971</v>
      </c>
      <c r="B8" s="59">
        <v>206.46599999999998</v>
      </c>
      <c r="C8" s="60">
        <v>569.6</v>
      </c>
      <c r="D8" s="61">
        <v>16.399999999999999</v>
      </c>
      <c r="E8" s="61">
        <f t="shared" si="0"/>
        <v>586</v>
      </c>
      <c r="F8" s="61">
        <v>56.3</v>
      </c>
      <c r="G8" s="65" t="s">
        <v>32</v>
      </c>
      <c r="H8" s="61">
        <f t="shared" ref="H8:H13" si="2">E8-F8</f>
        <v>529.70000000000005</v>
      </c>
      <c r="I8" s="61">
        <f t="shared" si="1"/>
        <v>2.5655555878449725</v>
      </c>
      <c r="J8" s="61">
        <f t="shared" ref="J8:J37" si="3">IF(H8=0,0,IF(B8=0,0,(H8*0.95)/B8))</f>
        <v>2.4372778084527238</v>
      </c>
    </row>
    <row r="9" spans="1:256">
      <c r="A9" s="58">
        <v>1972</v>
      </c>
      <c r="B9" s="59">
        <v>208.917</v>
      </c>
      <c r="C9" s="60">
        <v>502</v>
      </c>
      <c r="D9" s="61">
        <v>33.6</v>
      </c>
      <c r="E9" s="61">
        <f t="shared" si="0"/>
        <v>535.6</v>
      </c>
      <c r="F9" s="61">
        <v>53.6</v>
      </c>
      <c r="G9" s="65" t="s">
        <v>32</v>
      </c>
      <c r="H9" s="61">
        <f t="shared" si="2"/>
        <v>482</v>
      </c>
      <c r="I9" s="61">
        <f t="shared" si="1"/>
        <v>2.3071363268666505</v>
      </c>
      <c r="J9" s="61">
        <f t="shared" si="3"/>
        <v>2.1917795105233178</v>
      </c>
    </row>
    <row r="10" spans="1:256">
      <c r="A10" s="58">
        <v>1973</v>
      </c>
      <c r="B10" s="59">
        <v>210.98500000000001</v>
      </c>
      <c r="C10" s="60">
        <v>614.4</v>
      </c>
      <c r="D10" s="61">
        <v>18.5</v>
      </c>
      <c r="E10" s="61">
        <f t="shared" si="0"/>
        <v>632.9</v>
      </c>
      <c r="F10" s="61">
        <v>86.3</v>
      </c>
      <c r="G10" s="65" t="s">
        <v>32</v>
      </c>
      <c r="H10" s="61">
        <f t="shared" si="2"/>
        <v>546.6</v>
      </c>
      <c r="I10" s="61">
        <f t="shared" si="1"/>
        <v>2.5907055003910231</v>
      </c>
      <c r="J10" s="61">
        <f t="shared" si="3"/>
        <v>2.4611702253714718</v>
      </c>
    </row>
    <row r="11" spans="1:256">
      <c r="A11" s="58">
        <v>1974</v>
      </c>
      <c r="B11" s="59">
        <v>212.93199999999999</v>
      </c>
      <c r="C11" s="60">
        <v>592</v>
      </c>
      <c r="D11" s="61">
        <v>18.5</v>
      </c>
      <c r="E11" s="61">
        <f t="shared" si="0"/>
        <v>610.5</v>
      </c>
      <c r="F11" s="61">
        <v>76.3</v>
      </c>
      <c r="G11" s="65" t="s">
        <v>32</v>
      </c>
      <c r="H11" s="61">
        <f t="shared" si="2"/>
        <v>534.20000000000005</v>
      </c>
      <c r="I11" s="61">
        <f t="shared" si="1"/>
        <v>2.5087821464129396</v>
      </c>
      <c r="J11" s="61">
        <f t="shared" si="3"/>
        <v>2.3833430390922925</v>
      </c>
    </row>
    <row r="12" spans="1:256">
      <c r="A12" s="58">
        <v>1975</v>
      </c>
      <c r="B12" s="59">
        <v>214.93100000000001</v>
      </c>
      <c r="C12" s="60">
        <v>653.6</v>
      </c>
      <c r="D12" s="61">
        <v>15.6</v>
      </c>
      <c r="E12" s="61">
        <f t="shared" si="0"/>
        <v>669.2</v>
      </c>
      <c r="F12" s="61">
        <v>74.8</v>
      </c>
      <c r="G12" s="65" t="s">
        <v>32</v>
      </c>
      <c r="H12" s="61">
        <f t="shared" si="2"/>
        <v>594.40000000000009</v>
      </c>
      <c r="I12" s="61">
        <f t="shared" si="1"/>
        <v>2.7655387077713316</v>
      </c>
      <c r="J12" s="61">
        <f t="shared" si="3"/>
        <v>2.6272617723827647</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217.095</v>
      </c>
      <c r="C13" s="56">
        <v>678.4</v>
      </c>
      <c r="D13" s="57">
        <v>10.1</v>
      </c>
      <c r="E13" s="57">
        <f t="shared" si="0"/>
        <v>688.5</v>
      </c>
      <c r="F13" s="57">
        <v>69.7</v>
      </c>
      <c r="G13" s="64" t="s">
        <v>32</v>
      </c>
      <c r="H13" s="57">
        <f t="shared" si="2"/>
        <v>618.79999999999995</v>
      </c>
      <c r="I13" s="57">
        <f t="shared" si="1"/>
        <v>2.8503650475598237</v>
      </c>
      <c r="J13" s="57">
        <f t="shared" si="3"/>
        <v>2.7078467951818324</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219.179</v>
      </c>
      <c r="C14" s="56">
        <v>596.4</v>
      </c>
      <c r="D14" s="57">
        <v>12.9</v>
      </c>
      <c r="E14" s="57">
        <f t="shared" si="0"/>
        <v>609.29999999999995</v>
      </c>
      <c r="F14" s="57">
        <v>82.4</v>
      </c>
      <c r="G14" s="57">
        <v>2.4</v>
      </c>
      <c r="H14" s="57">
        <f>E14-F14-G14</f>
        <v>524.5</v>
      </c>
      <c r="I14" s="57">
        <f t="shared" si="1"/>
        <v>2.3930212292236024</v>
      </c>
      <c r="J14" s="57">
        <f t="shared" si="3"/>
        <v>2.2733701677624225</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221.47699999999998</v>
      </c>
      <c r="C15" s="56">
        <v>594</v>
      </c>
      <c r="D15" s="57">
        <v>14.8</v>
      </c>
      <c r="E15" s="57">
        <f t="shared" si="0"/>
        <v>608.79999999999995</v>
      </c>
      <c r="F15" s="57">
        <v>94.2</v>
      </c>
      <c r="G15" s="57">
        <v>3.1</v>
      </c>
      <c r="H15" s="57">
        <f>E15-F15-G15</f>
        <v>511.49999999999989</v>
      </c>
      <c r="I15" s="57">
        <f t="shared" si="1"/>
        <v>2.3094948911173616</v>
      </c>
      <c r="J15" s="57">
        <f t="shared" si="3"/>
        <v>2.1940201465614937</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223.86500000000001</v>
      </c>
      <c r="C16" s="56">
        <v>600.20000000000005</v>
      </c>
      <c r="D16" s="57">
        <v>18</v>
      </c>
      <c r="E16" s="57">
        <f t="shared" si="0"/>
        <v>618.20000000000005</v>
      </c>
      <c r="F16" s="57">
        <v>98.1</v>
      </c>
      <c r="G16" s="57">
        <v>3.4</v>
      </c>
      <c r="H16" s="57">
        <f>E16-F16-G16</f>
        <v>516.70000000000005</v>
      </c>
      <c r="I16" s="57">
        <f t="shared" si="1"/>
        <v>2.3080874634266189</v>
      </c>
      <c r="J16" s="57">
        <f t="shared" si="3"/>
        <v>2.1926830902552878</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226.45099999999999</v>
      </c>
      <c r="C17" s="56">
        <v>690.2</v>
      </c>
      <c r="D17" s="57">
        <v>19.3</v>
      </c>
      <c r="E17" s="57">
        <f t="shared" si="0"/>
        <v>709.5</v>
      </c>
      <c r="F17" s="57">
        <v>111.5</v>
      </c>
      <c r="G17" s="64" t="s">
        <v>32</v>
      </c>
      <c r="H17" s="57">
        <f>E17-F17</f>
        <v>598</v>
      </c>
      <c r="I17" s="57">
        <f t="shared" si="1"/>
        <v>2.6407478880640847</v>
      </c>
      <c r="J17" s="57">
        <f t="shared" si="3"/>
        <v>2.5087104936608804</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228.93700000000001</v>
      </c>
      <c r="C18" s="60">
        <v>756</v>
      </c>
      <c r="D18" s="61">
        <v>21.7</v>
      </c>
      <c r="E18" s="61">
        <f t="shared" si="0"/>
        <v>777.7</v>
      </c>
      <c r="F18" s="61">
        <v>125</v>
      </c>
      <c r="G18" s="65" t="s">
        <v>32</v>
      </c>
      <c r="H18" s="61">
        <f t="shared" ref="H18:H24" si="4">E18-F18</f>
        <v>652.70000000000005</v>
      </c>
      <c r="I18" s="61">
        <f t="shared" si="1"/>
        <v>2.8510026775925255</v>
      </c>
      <c r="J18" s="61">
        <f t="shared" si="3"/>
        <v>2.7084525437128995</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231.15700000000001</v>
      </c>
      <c r="C19" s="60">
        <v>732.2</v>
      </c>
      <c r="D19" s="61">
        <v>21.7</v>
      </c>
      <c r="E19" s="61">
        <f t="shared" si="0"/>
        <v>753.90000000000009</v>
      </c>
      <c r="F19" s="61">
        <v>89.9</v>
      </c>
      <c r="G19" s="65" t="s">
        <v>32</v>
      </c>
      <c r="H19" s="61">
        <f t="shared" si="4"/>
        <v>664.00000000000011</v>
      </c>
      <c r="I19" s="61">
        <f t="shared" si="1"/>
        <v>2.8725065648022774</v>
      </c>
      <c r="J19" s="61">
        <f t="shared" si="3"/>
        <v>2.7288812365621635</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233.322</v>
      </c>
      <c r="C20" s="60">
        <v>765.6</v>
      </c>
      <c r="D20" s="61">
        <v>27.4</v>
      </c>
      <c r="E20" s="61">
        <f t="shared" si="0"/>
        <v>793</v>
      </c>
      <c r="F20" s="61">
        <v>89.3</v>
      </c>
      <c r="G20" s="65" t="s">
        <v>32</v>
      </c>
      <c r="H20" s="61">
        <f t="shared" si="4"/>
        <v>703.7</v>
      </c>
      <c r="I20" s="61">
        <f t="shared" si="1"/>
        <v>3.0160036344622454</v>
      </c>
      <c r="J20" s="61">
        <f t="shared" si="3"/>
        <v>2.865203452739133</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235.38499999999999</v>
      </c>
      <c r="C21" s="60">
        <v>645.6</v>
      </c>
      <c r="D21" s="61">
        <v>40.200000000000003</v>
      </c>
      <c r="E21" s="61">
        <f t="shared" si="0"/>
        <v>685.80000000000007</v>
      </c>
      <c r="F21" s="61">
        <v>82.3</v>
      </c>
      <c r="G21" s="65" t="s">
        <v>32</v>
      </c>
      <c r="H21" s="61">
        <f t="shared" si="4"/>
        <v>603.50000000000011</v>
      </c>
      <c r="I21" s="61">
        <f t="shared" si="1"/>
        <v>2.5638846995348055</v>
      </c>
      <c r="J21" s="61">
        <f t="shared" si="3"/>
        <v>2.4356904645580646</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237.46799999999999</v>
      </c>
      <c r="C22" s="60">
        <v>694.2</v>
      </c>
      <c r="D22" s="61">
        <v>55.4</v>
      </c>
      <c r="E22" s="61">
        <f t="shared" si="0"/>
        <v>749.6</v>
      </c>
      <c r="F22" s="61">
        <v>82</v>
      </c>
      <c r="G22" s="65" t="s">
        <v>32</v>
      </c>
      <c r="H22" s="61">
        <f t="shared" si="4"/>
        <v>667.6</v>
      </c>
      <c r="I22" s="61">
        <f t="shared" si="1"/>
        <v>2.8113261576296598</v>
      </c>
      <c r="J22" s="61">
        <f t="shared" si="3"/>
        <v>2.670759849748177</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239.63800000000001</v>
      </c>
      <c r="C23" s="56">
        <v>752.4</v>
      </c>
      <c r="D23" s="57">
        <v>69.900000000000006</v>
      </c>
      <c r="E23" s="57">
        <f t="shared" si="0"/>
        <v>822.3</v>
      </c>
      <c r="F23" s="57">
        <v>103.2</v>
      </c>
      <c r="G23" s="64" t="s">
        <v>32</v>
      </c>
      <c r="H23" s="57">
        <f t="shared" si="4"/>
        <v>719.09999999999991</v>
      </c>
      <c r="I23" s="57">
        <f t="shared" si="1"/>
        <v>3.0007761707241754</v>
      </c>
      <c r="J23" s="57">
        <f t="shared" si="3"/>
        <v>2.8507373621879664</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241.78399999999999</v>
      </c>
      <c r="C24" s="56">
        <v>909.7</v>
      </c>
      <c r="D24" s="57">
        <v>72.7</v>
      </c>
      <c r="E24" s="57">
        <f t="shared" si="0"/>
        <v>982.40000000000009</v>
      </c>
      <c r="F24" s="57">
        <v>125.3</v>
      </c>
      <c r="G24" s="64" t="s">
        <v>32</v>
      </c>
      <c r="H24" s="57">
        <f t="shared" si="4"/>
        <v>857.10000000000014</v>
      </c>
      <c r="I24" s="57">
        <f t="shared" si="1"/>
        <v>3.5448995797902265</v>
      </c>
      <c r="J24" s="57">
        <f t="shared" si="3"/>
        <v>3.3676546008007153</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243.98099999999999</v>
      </c>
      <c r="C25" s="56">
        <v>853.4</v>
      </c>
      <c r="D25" s="57">
        <v>88.4</v>
      </c>
      <c r="E25" s="57">
        <f t="shared" si="0"/>
        <v>941.8</v>
      </c>
      <c r="F25" s="57">
        <v>149.69999999999999</v>
      </c>
      <c r="G25" s="64" t="s">
        <v>32</v>
      </c>
      <c r="H25" s="57">
        <f>E25-F25</f>
        <v>792.09999999999991</v>
      </c>
      <c r="I25" s="57">
        <f t="shared" si="1"/>
        <v>3.2465642816448819</v>
      </c>
      <c r="J25" s="57">
        <f t="shared" si="3"/>
        <v>3.0842360675626379</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246.22399999999999</v>
      </c>
      <c r="C26" s="56">
        <v>906.4</v>
      </c>
      <c r="D26" s="57">
        <v>93.113</v>
      </c>
      <c r="E26" s="57">
        <f t="shared" si="0"/>
        <v>999.51299999999992</v>
      </c>
      <c r="F26" s="57">
        <v>203.1</v>
      </c>
      <c r="G26" s="64" t="s">
        <v>32</v>
      </c>
      <c r="H26" s="57">
        <f t="shared" ref="H26:H49" si="5">E26-F26</f>
        <v>796.4129999999999</v>
      </c>
      <c r="I26" s="57">
        <f t="shared" si="1"/>
        <v>3.2345059782961854</v>
      </c>
      <c r="J26" s="57">
        <f t="shared" si="3"/>
        <v>3.0727806793813759</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248.65899999999999</v>
      </c>
      <c r="C27" s="56">
        <v>931.2</v>
      </c>
      <c r="D27" s="56">
        <v>100.962</v>
      </c>
      <c r="E27" s="57">
        <f t="shared" si="0"/>
        <v>1032.162</v>
      </c>
      <c r="F27" s="57">
        <v>222.43600000000001</v>
      </c>
      <c r="G27" s="64" t="s">
        <v>32</v>
      </c>
      <c r="H27" s="57">
        <f t="shared" si="5"/>
        <v>809.726</v>
      </c>
      <c r="I27" s="57">
        <f t="shared" si="1"/>
        <v>3.2563711749826068</v>
      </c>
      <c r="J27" s="57">
        <f t="shared" si="3"/>
        <v>3.0935526162334765</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251.88900000000001</v>
      </c>
      <c r="C28" s="60">
        <v>924</v>
      </c>
      <c r="D28" s="60">
        <v>130.51900000000001</v>
      </c>
      <c r="E28" s="61">
        <f t="shared" si="0"/>
        <v>1054.519</v>
      </c>
      <c r="F28" s="60">
        <v>252.922</v>
      </c>
      <c r="G28" s="65" t="s">
        <v>32</v>
      </c>
      <c r="H28" s="61">
        <f t="shared" si="5"/>
        <v>801.59699999999998</v>
      </c>
      <c r="I28" s="61">
        <f t="shared" si="1"/>
        <v>3.1823422221692885</v>
      </c>
      <c r="J28" s="61">
        <f t="shared" si="3"/>
        <v>3.0232251110608237</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255.214</v>
      </c>
      <c r="C29" s="60">
        <v>884.4</v>
      </c>
      <c r="D29" s="60">
        <v>142.80000000000001</v>
      </c>
      <c r="E29" s="61">
        <f t="shared" si="0"/>
        <v>1027.2</v>
      </c>
      <c r="F29" s="60">
        <v>221.3</v>
      </c>
      <c r="G29" s="65" t="s">
        <v>32</v>
      </c>
      <c r="H29" s="61">
        <f t="shared" si="5"/>
        <v>805.90000000000009</v>
      </c>
      <c r="I29" s="61">
        <f t="shared" si="1"/>
        <v>3.157742130133927</v>
      </c>
      <c r="J29" s="61">
        <f t="shared" si="3"/>
        <v>2.9998550236272306</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258.67899999999997</v>
      </c>
      <c r="C30" s="60">
        <v>1014.8</v>
      </c>
      <c r="D30" s="60">
        <v>144.4</v>
      </c>
      <c r="E30" s="61">
        <f t="shared" si="0"/>
        <v>1159.2</v>
      </c>
      <c r="F30" s="60">
        <v>282.89999999999998</v>
      </c>
      <c r="G30" s="65" t="s">
        <v>32</v>
      </c>
      <c r="H30" s="61">
        <f t="shared" si="5"/>
        <v>876.30000000000007</v>
      </c>
      <c r="I30" s="61">
        <f t="shared" si="1"/>
        <v>3.3875962099745252</v>
      </c>
      <c r="J30" s="61">
        <f t="shared" si="3"/>
        <v>3.2182163994757986</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261.91899999999998</v>
      </c>
      <c r="C31" s="60">
        <v>1102</v>
      </c>
      <c r="D31" s="60">
        <v>105.9</v>
      </c>
      <c r="E31" s="61">
        <f t="shared" si="0"/>
        <v>1207.9000000000001</v>
      </c>
      <c r="F31" s="60">
        <v>297.10000000000002</v>
      </c>
      <c r="G31" s="65" t="s">
        <v>32</v>
      </c>
      <c r="H31" s="61">
        <f t="shared" si="5"/>
        <v>910.80000000000007</v>
      </c>
      <c r="I31" s="61">
        <f t="shared" si="1"/>
        <v>3.4774109552953401</v>
      </c>
      <c r="J31" s="61">
        <f t="shared" si="3"/>
        <v>3.3035404075305728</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265.04399999999998</v>
      </c>
      <c r="C32" s="60">
        <v>1088.5</v>
      </c>
      <c r="D32" s="60">
        <v>126.4</v>
      </c>
      <c r="E32" s="61">
        <f t="shared" si="0"/>
        <v>1214.9000000000001</v>
      </c>
      <c r="F32" s="60">
        <v>316</v>
      </c>
      <c r="G32" s="65" t="s">
        <v>32</v>
      </c>
      <c r="H32" s="61">
        <f t="shared" si="5"/>
        <v>898.90000000000009</v>
      </c>
      <c r="I32" s="61">
        <f t="shared" si="1"/>
        <v>3.391512352665973</v>
      </c>
      <c r="J32" s="61">
        <f t="shared" si="3"/>
        <v>3.2219367350326742</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268.15100000000001</v>
      </c>
      <c r="C33" s="56">
        <v>919.1</v>
      </c>
      <c r="D33" s="56">
        <v>171.947</v>
      </c>
      <c r="E33" s="57">
        <f t="shared" si="0"/>
        <v>1091.047</v>
      </c>
      <c r="F33" s="56">
        <v>263.44499999999999</v>
      </c>
      <c r="G33" s="64" t="s">
        <v>32</v>
      </c>
      <c r="H33" s="57">
        <f t="shared" si="5"/>
        <v>827.60200000000009</v>
      </c>
      <c r="I33" s="57">
        <f t="shared" si="1"/>
        <v>3.0863282255147291</v>
      </c>
      <c r="J33" s="57">
        <f t="shared" si="3"/>
        <v>2.9320118142389919</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271.36</v>
      </c>
      <c r="C34" s="56">
        <v>1144.5999999999999</v>
      </c>
      <c r="D34" s="66">
        <v>148.95599999999999</v>
      </c>
      <c r="E34" s="57">
        <f t="shared" si="0"/>
        <v>1293.5559999999998</v>
      </c>
      <c r="F34" s="57">
        <v>363.17</v>
      </c>
      <c r="G34" s="64" t="s">
        <v>32</v>
      </c>
      <c r="H34" s="57">
        <f t="shared" si="5"/>
        <v>930.38599999999974</v>
      </c>
      <c r="I34" s="57">
        <f t="shared" si="1"/>
        <v>3.4286040683962251</v>
      </c>
      <c r="J34" s="57">
        <f t="shared" si="3"/>
        <v>3.2571738649764139</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274.62599999999998</v>
      </c>
      <c r="C35" s="56">
        <v>1067.5899999999999</v>
      </c>
      <c r="D35" s="56">
        <v>190.53213399999996</v>
      </c>
      <c r="E35" s="57">
        <f t="shared" si="0"/>
        <v>1258.122134</v>
      </c>
      <c r="F35" s="57">
        <v>305.20538799999997</v>
      </c>
      <c r="G35" s="64" t="s">
        <v>32</v>
      </c>
      <c r="H35" s="57">
        <f t="shared" si="5"/>
        <v>952.91674599999999</v>
      </c>
      <c r="I35" s="57">
        <f t="shared" si="1"/>
        <v>3.4698708279623927</v>
      </c>
      <c r="J35" s="57">
        <f t="shared" si="3"/>
        <v>3.2963772865642729</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277.79000000000002</v>
      </c>
      <c r="C36" s="56">
        <v>1129.95</v>
      </c>
      <c r="D36" s="56">
        <v>198.99580300000005</v>
      </c>
      <c r="E36" s="57">
        <f t="shared" si="0"/>
        <v>1328.9458030000001</v>
      </c>
      <c r="F36" s="57">
        <v>336.80036200000006</v>
      </c>
      <c r="G36" s="64" t="s">
        <v>32</v>
      </c>
      <c r="H36" s="57">
        <f t="shared" si="5"/>
        <v>992.14544100000001</v>
      </c>
      <c r="I36" s="57">
        <f t="shared" si="1"/>
        <v>3.5715664386766979</v>
      </c>
      <c r="J36" s="57">
        <f t="shared" si="3"/>
        <v>3.3929881167428633</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280.976</v>
      </c>
      <c r="C37" s="56">
        <v>1146.46</v>
      </c>
      <c r="D37" s="56">
        <v>187.60075699999999</v>
      </c>
      <c r="E37" s="57">
        <f t="shared" si="0"/>
        <v>1334.060757</v>
      </c>
      <c r="F37" s="56">
        <v>370.16359700000015</v>
      </c>
      <c r="G37" s="64" t="s">
        <v>32</v>
      </c>
      <c r="H37" s="57">
        <f t="shared" si="5"/>
        <v>963.89715999999976</v>
      </c>
      <c r="I37" s="57">
        <f t="shared" si="1"/>
        <v>3.4305320027333286</v>
      </c>
      <c r="J37" s="57">
        <f t="shared" si="3"/>
        <v>3.2590054025966619</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283.92040200000002</v>
      </c>
      <c r="C38" s="60">
        <v>1136.6400000000001</v>
      </c>
      <c r="D38" s="60">
        <v>175.80420300000003</v>
      </c>
      <c r="E38" s="61">
        <f t="shared" ref="E38:E43" si="6">C38+D38</f>
        <v>1312.444203</v>
      </c>
      <c r="F38" s="60">
        <v>380.307706</v>
      </c>
      <c r="G38" s="65" t="s">
        <v>32</v>
      </c>
      <c r="H38" s="61">
        <f t="shared" si="5"/>
        <v>932.13649699999996</v>
      </c>
      <c r="I38" s="61">
        <f t="shared" ref="I38:I43" si="7">IF(H38=0,0,IF(B38=0,0,H38/B38))</f>
        <v>3.2830909312392418</v>
      </c>
      <c r="J38" s="61">
        <f t="shared" ref="J38:J44" si="8">IF(H38=0,0,IF(B38=0,0,(H38*0.95)/B38))</f>
        <v>3.1189363846772795</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286.78755999999998</v>
      </c>
      <c r="C39" s="60">
        <v>1048.8800000000001</v>
      </c>
      <c r="D39" s="60">
        <v>190.33651090000001</v>
      </c>
      <c r="E39" s="61">
        <f t="shared" si="6"/>
        <v>1239.2165109000002</v>
      </c>
      <c r="F39" s="60">
        <v>352.59401500000001</v>
      </c>
      <c r="G39" s="65" t="s">
        <v>32</v>
      </c>
      <c r="H39" s="61">
        <f t="shared" si="5"/>
        <v>886.62249590000022</v>
      </c>
      <c r="I39" s="61">
        <f t="shared" si="7"/>
        <v>3.0915653939103924</v>
      </c>
      <c r="J39" s="61">
        <f t="shared" si="8"/>
        <v>2.9369871242148724</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289.51758100000001</v>
      </c>
      <c r="C40" s="60">
        <v>1119.9000000000001</v>
      </c>
      <c r="D40" s="60">
        <v>147.06147300000001</v>
      </c>
      <c r="E40" s="61">
        <f t="shared" si="6"/>
        <v>1266.9614730000001</v>
      </c>
      <c r="F40" s="60">
        <v>367.13283100000007</v>
      </c>
      <c r="G40" s="65" t="s">
        <v>32</v>
      </c>
      <c r="H40" s="61">
        <f t="shared" si="5"/>
        <v>899.82864199999995</v>
      </c>
      <c r="I40" s="61">
        <f t="shared" si="7"/>
        <v>3.1080276330438115</v>
      </c>
      <c r="J40" s="61">
        <f t="shared" si="8"/>
        <v>2.9526262513916208</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292.19189</v>
      </c>
      <c r="C41" s="60">
        <v>1028.54</v>
      </c>
      <c r="D41" s="60">
        <v>168.57722700000002</v>
      </c>
      <c r="E41" s="61">
        <f t="shared" si="6"/>
        <v>1197.117227</v>
      </c>
      <c r="F41" s="60">
        <v>325.37390999999997</v>
      </c>
      <c r="G41" s="65" t="s">
        <v>32</v>
      </c>
      <c r="H41" s="61">
        <f t="shared" si="5"/>
        <v>871.74331699999993</v>
      </c>
      <c r="I41" s="61">
        <f t="shared" si="7"/>
        <v>2.983461714149561</v>
      </c>
      <c r="J41" s="61">
        <f t="shared" si="8"/>
        <v>2.8342886284420827</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294.914085</v>
      </c>
      <c r="C42" s="60">
        <v>1008.8</v>
      </c>
      <c r="D42" s="60">
        <v>184.60594800000001</v>
      </c>
      <c r="E42" s="61">
        <f t="shared" si="6"/>
        <v>1193.4059480000001</v>
      </c>
      <c r="F42" s="60">
        <v>326.48483199999998</v>
      </c>
      <c r="G42" s="65" t="s">
        <v>32</v>
      </c>
      <c r="H42" s="61">
        <f t="shared" si="5"/>
        <v>866.9211160000001</v>
      </c>
      <c r="I42" s="61">
        <f t="shared" si="7"/>
        <v>2.9395717603653964</v>
      </c>
      <c r="J42" s="61">
        <f t="shared" si="8"/>
        <v>2.7925931723471265</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297.64655699999997</v>
      </c>
      <c r="C43" s="56">
        <v>1001.44</v>
      </c>
      <c r="D43" s="56">
        <v>236.85872599999999</v>
      </c>
      <c r="E43" s="57">
        <f t="shared" si="6"/>
        <v>1238.298726</v>
      </c>
      <c r="F43" s="56">
        <v>280.23956800000002</v>
      </c>
      <c r="G43" s="64" t="s">
        <v>32</v>
      </c>
      <c r="H43" s="57">
        <f t="shared" si="5"/>
        <v>958.05915800000002</v>
      </c>
      <c r="I43" s="57">
        <f t="shared" si="7"/>
        <v>3.2187812540361422</v>
      </c>
      <c r="J43" s="57">
        <f t="shared" si="8"/>
        <v>3.057842191334335</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300.57448099999999</v>
      </c>
      <c r="C44" s="56">
        <v>1103.92</v>
      </c>
      <c r="D44" s="56">
        <v>189.24012999999999</v>
      </c>
      <c r="E44" s="57">
        <f t="shared" ref="E44:E58" si="9">C44+D44</f>
        <v>1293.16013</v>
      </c>
      <c r="F44" s="56">
        <v>356.18498999999997</v>
      </c>
      <c r="G44" s="64" t="s">
        <v>32</v>
      </c>
      <c r="H44" s="57">
        <f t="shared" si="5"/>
        <v>936.97514000000001</v>
      </c>
      <c r="I44" s="57">
        <f t="shared" ref="I44:I49" si="10">IF(H44=0,0,IF(B44=0,0,H44/B44))</f>
        <v>3.1172810708438021</v>
      </c>
      <c r="J44" s="57">
        <f t="shared" si="8"/>
        <v>2.9614170173016117</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303.50646899999998</v>
      </c>
      <c r="C45" s="56">
        <v>1097.8599999999999</v>
      </c>
      <c r="D45" s="56">
        <v>184.98439199999999</v>
      </c>
      <c r="E45" s="57">
        <f t="shared" si="9"/>
        <v>1282.844392</v>
      </c>
      <c r="F45" s="56">
        <v>331.01120299999997</v>
      </c>
      <c r="G45" s="64" t="s">
        <v>32</v>
      </c>
      <c r="H45" s="57">
        <f t="shared" si="5"/>
        <v>951.83318899999995</v>
      </c>
      <c r="I45" s="57">
        <f t="shared" si="10"/>
        <v>3.1361215862585126</v>
      </c>
      <c r="J45" s="57">
        <f t="shared" ref="J45:J50" si="11">IF(H45=0,0,IF(B45=0,0,(H45*0.95)/B45))</f>
        <v>2.9793155069455866</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306.207719</v>
      </c>
      <c r="C46" s="56">
        <v>1207.5999999999999</v>
      </c>
      <c r="D46" s="56">
        <v>138.33041699999998</v>
      </c>
      <c r="E46" s="57">
        <f t="shared" si="9"/>
        <v>1345.9304169999998</v>
      </c>
      <c r="F46" s="56">
        <v>361.58446400000003</v>
      </c>
      <c r="G46" s="64" t="s">
        <v>32</v>
      </c>
      <c r="H46" s="57">
        <f t="shared" si="5"/>
        <v>984.34595299999978</v>
      </c>
      <c r="I46" s="57">
        <f t="shared" si="10"/>
        <v>3.21463468071489</v>
      </c>
      <c r="J46" s="57">
        <f t="shared" si="11"/>
        <v>3.0539029466791456</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308.83326399999999</v>
      </c>
      <c r="C47" s="56">
        <v>1062.8599999999999</v>
      </c>
      <c r="D47" s="56">
        <v>173.563052</v>
      </c>
      <c r="E47" s="57">
        <f t="shared" si="9"/>
        <v>1236.4230519999999</v>
      </c>
      <c r="F47" s="56">
        <v>333.00124000000005</v>
      </c>
      <c r="G47" s="64" t="s">
        <v>32</v>
      </c>
      <c r="H47" s="57">
        <f t="shared" si="5"/>
        <v>903.42181199999982</v>
      </c>
      <c r="I47" s="57">
        <f t="shared" si="10"/>
        <v>2.9252736583453003</v>
      </c>
      <c r="J47" s="57">
        <f t="shared" si="11"/>
        <v>2.7790099754280346</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310.94696199999998</v>
      </c>
      <c r="C48" s="69">
        <v>1287.42</v>
      </c>
      <c r="D48" s="69">
        <v>138.76107999999999</v>
      </c>
      <c r="E48" s="70">
        <f t="shared" si="9"/>
        <v>1426.1810800000001</v>
      </c>
      <c r="F48" s="69">
        <v>420.21928300000002</v>
      </c>
      <c r="G48" s="71" t="s">
        <v>32</v>
      </c>
      <c r="H48" s="70">
        <f t="shared" si="5"/>
        <v>1005.961797</v>
      </c>
      <c r="I48" s="70">
        <f t="shared" si="10"/>
        <v>3.2351555729301515</v>
      </c>
      <c r="J48" s="70">
        <f t="shared" si="11"/>
        <v>3.0733977942836441</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313.14999699999998</v>
      </c>
      <c r="C49" s="69">
        <v>1103.6400000000001</v>
      </c>
      <c r="D49" s="69">
        <v>174.07270700000001</v>
      </c>
      <c r="E49" s="70">
        <f t="shared" si="9"/>
        <v>1277.7127070000001</v>
      </c>
      <c r="F49" s="69">
        <v>406.50215299999996</v>
      </c>
      <c r="G49" s="71" t="s">
        <v>32</v>
      </c>
      <c r="H49" s="70">
        <f t="shared" si="5"/>
        <v>871.21055400000023</v>
      </c>
      <c r="I49" s="70">
        <f t="shared" si="10"/>
        <v>2.7820870584265096</v>
      </c>
      <c r="J49" s="70">
        <f t="shared" si="11"/>
        <v>2.642982705505184</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315.33597600000002</v>
      </c>
      <c r="C50" s="69">
        <v>1169.46</v>
      </c>
      <c r="D50" s="69">
        <v>180.70810114000002</v>
      </c>
      <c r="E50" s="70">
        <f t="shared" si="9"/>
        <v>1350.1681011400001</v>
      </c>
      <c r="F50" s="69">
        <v>449.16526379999999</v>
      </c>
      <c r="G50" s="71" t="s">
        <v>32</v>
      </c>
      <c r="H50" s="70">
        <f t="shared" ref="H50:H58" si="12">E50-F50</f>
        <v>901.00283734000004</v>
      </c>
      <c r="I50" s="70">
        <f t="shared" ref="I50:I58" si="13">IF(H50=0,0,IF(B50=0,0,H50/B50))</f>
        <v>2.8572789212607952</v>
      </c>
      <c r="J50" s="70">
        <f t="shared" si="11"/>
        <v>2.7144149751977551</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317.519206</v>
      </c>
      <c r="C51" s="69">
        <v>1100.1600000000001</v>
      </c>
      <c r="D51" s="69">
        <v>197.76798867999997</v>
      </c>
      <c r="E51" s="70">
        <f t="shared" si="9"/>
        <v>1297.92798868</v>
      </c>
      <c r="F51" s="69">
        <v>386.33203989000003</v>
      </c>
      <c r="G51" s="71" t="s">
        <v>32</v>
      </c>
      <c r="H51" s="70">
        <f t="shared" si="12"/>
        <v>911.59594878999997</v>
      </c>
      <c r="I51" s="70">
        <f t="shared" si="13"/>
        <v>2.8709946723348758</v>
      </c>
      <c r="J51" s="70">
        <f t="shared" ref="J51:J58" si="14">IF(H51=0,0,IF(B51=0,0,(H51*0.95)/B51))</f>
        <v>2.7274449387181323</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319.83219000000003</v>
      </c>
      <c r="C52" s="69">
        <v>1029.56</v>
      </c>
      <c r="D52" s="69">
        <v>174.81340931999998</v>
      </c>
      <c r="E52" s="70">
        <f t="shared" si="9"/>
        <v>1204.3734093199998</v>
      </c>
      <c r="F52" s="69">
        <v>346.06013261999993</v>
      </c>
      <c r="G52" s="71" t="s">
        <v>32</v>
      </c>
      <c r="H52" s="70">
        <f t="shared" si="12"/>
        <v>858.31327669999996</v>
      </c>
      <c r="I52" s="70">
        <f t="shared" si="13"/>
        <v>2.6836363053387462</v>
      </c>
      <c r="J52" s="70">
        <f t="shared" si="14"/>
        <v>2.5494544900718088</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7">
        <v>2016</v>
      </c>
      <c r="B53" s="78">
        <v>322.11409400000002</v>
      </c>
      <c r="C53" s="79">
        <v>1010</v>
      </c>
      <c r="D53" s="79">
        <v>162.43033852999997</v>
      </c>
      <c r="E53" s="75">
        <f t="shared" si="9"/>
        <v>1172.43033853</v>
      </c>
      <c r="F53" s="79">
        <v>277.59129960999996</v>
      </c>
      <c r="G53" s="76" t="s">
        <v>32</v>
      </c>
      <c r="H53" s="75">
        <f t="shared" si="12"/>
        <v>894.83903892000001</v>
      </c>
      <c r="I53" s="75">
        <f t="shared" si="13"/>
        <v>2.7780188932682961</v>
      </c>
      <c r="J53" s="75">
        <f t="shared" si="14"/>
        <v>2.639117948604881</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7">
        <v>2017</v>
      </c>
      <c r="B54" s="78">
        <v>324.29674599999998</v>
      </c>
      <c r="C54" s="79">
        <v>972.3</v>
      </c>
      <c r="D54" s="79">
        <v>175.73388747999999</v>
      </c>
      <c r="E54" s="75">
        <f t="shared" si="9"/>
        <v>1148.03388748</v>
      </c>
      <c r="F54" s="79">
        <v>269.51740505999999</v>
      </c>
      <c r="G54" s="76" t="s">
        <v>32</v>
      </c>
      <c r="H54" s="75">
        <f t="shared" si="12"/>
        <v>878.51648241999999</v>
      </c>
      <c r="I54" s="75">
        <f t="shared" si="13"/>
        <v>2.7089895080846724</v>
      </c>
      <c r="J54" s="75">
        <f t="shared" si="14"/>
        <v>2.5735400326804392</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7">
        <v>2018</v>
      </c>
      <c r="B55" s="78">
        <v>326.16326299999997</v>
      </c>
      <c r="C55" s="182">
        <v>1115.4000000000001</v>
      </c>
      <c r="D55" s="79">
        <v>161.91786313085402</v>
      </c>
      <c r="E55" s="75">
        <f t="shared" si="9"/>
        <v>1277.3178631308542</v>
      </c>
      <c r="F55" s="182">
        <v>318.08930406548404</v>
      </c>
      <c r="G55" s="76" t="s">
        <v>32</v>
      </c>
      <c r="H55" s="75">
        <f t="shared" si="12"/>
        <v>959.22855906537018</v>
      </c>
      <c r="I55" s="75">
        <f t="shared" si="13"/>
        <v>2.9409460472112405</v>
      </c>
      <c r="J55" s="75">
        <f t="shared" si="14"/>
        <v>2.7938987448506785</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7">
        <v>2019</v>
      </c>
      <c r="B56" s="78">
        <v>327.77654100000001</v>
      </c>
      <c r="C56" s="79">
        <v>1025.08</v>
      </c>
      <c r="D56" s="79">
        <v>160.71568267999999</v>
      </c>
      <c r="E56" s="75">
        <f t="shared" si="9"/>
        <v>1185.79568268</v>
      </c>
      <c r="F56" s="79">
        <v>288.3635678</v>
      </c>
      <c r="G56" s="76" t="s">
        <v>32</v>
      </c>
      <c r="H56" s="75">
        <f t="shared" si="12"/>
        <v>897.43211487999997</v>
      </c>
      <c r="I56" s="75">
        <f t="shared" si="13"/>
        <v>2.737938816921007</v>
      </c>
      <c r="J56" s="75">
        <f t="shared" si="14"/>
        <v>2.6010418760749565</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7">
        <v>2020</v>
      </c>
      <c r="B57" s="78">
        <v>329.37155899999999</v>
      </c>
      <c r="C57" s="182">
        <v>1011.98</v>
      </c>
      <c r="D57" s="79">
        <v>169.12030150000001</v>
      </c>
      <c r="E57" s="75">
        <f t="shared" si="9"/>
        <v>1181.1003015000001</v>
      </c>
      <c r="F57" s="182">
        <v>240.50672899999998</v>
      </c>
      <c r="G57" s="76" t="s">
        <v>32</v>
      </c>
      <c r="H57" s="75">
        <f t="shared" si="12"/>
        <v>940.59357250000016</v>
      </c>
      <c r="I57" s="75">
        <f t="shared" si="13"/>
        <v>2.8557218946156797</v>
      </c>
      <c r="J57" s="75">
        <f t="shared" si="14"/>
        <v>2.7129357998848955</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332.02415000000002</v>
      </c>
      <c r="C58" s="226">
        <v>1124.94</v>
      </c>
      <c r="D58" s="226">
        <v>156.13409239999999</v>
      </c>
      <c r="E58" s="227">
        <f t="shared" si="9"/>
        <v>1281.0740924000002</v>
      </c>
      <c r="F58" s="226">
        <v>244.35654500000001</v>
      </c>
      <c r="G58" s="228" t="s">
        <v>32</v>
      </c>
      <c r="H58" s="227">
        <f t="shared" si="12"/>
        <v>1036.7175474000001</v>
      </c>
      <c r="I58" s="227">
        <f t="shared" si="13"/>
        <v>3.1224160875044782</v>
      </c>
      <c r="J58" s="227">
        <f t="shared" si="14"/>
        <v>2.9662952831292539</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168</v>
      </c>
      <c r="B62" s="85"/>
      <c r="J62" s="85"/>
      <c r="K62" s="85"/>
      <c r="L62" s="8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97</v>
      </c>
      <c r="B64" s="85"/>
      <c r="J64" s="85"/>
      <c r="K64" s="85"/>
      <c r="L64" s="8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166</v>
      </c>
      <c r="B65" s="85"/>
      <c r="J65" s="85"/>
      <c r="K65" s="85"/>
      <c r="L65" s="8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3.2" customHeight="1">
      <c r="A66" s="85"/>
      <c r="B66" s="85"/>
      <c r="J66" s="85"/>
      <c r="K66" s="85"/>
      <c r="L66" s="8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254" t="s">
        <v>203</v>
      </c>
      <c r="B67" s="85"/>
      <c r="J67" s="85"/>
      <c r="K67" s="85"/>
      <c r="L67" s="8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c r="A68" s="85"/>
      <c r="B68" s="85"/>
      <c r="J68" s="85"/>
      <c r="K68" s="85"/>
      <c r="L68" s="85"/>
    </row>
    <row r="69" spans="1:254">
      <c r="A69" s="85"/>
      <c r="B69" s="85"/>
      <c r="J69" s="85"/>
      <c r="K69" s="85"/>
      <c r="L69" s="85"/>
    </row>
    <row r="70" spans="1:254">
      <c r="A70" s="85"/>
      <c r="B70" s="85"/>
      <c r="J70" s="85"/>
      <c r="K70" s="85"/>
      <c r="L70" s="85"/>
    </row>
    <row r="71" spans="1:254">
      <c r="A71" s="85"/>
      <c r="B71" s="85"/>
      <c r="J71" s="85"/>
      <c r="K71" s="85"/>
      <c r="L71" s="85"/>
    </row>
    <row r="72" spans="1:254">
      <c r="A72" s="85"/>
      <c r="B72" s="85"/>
      <c r="J72" s="85"/>
      <c r="K72" s="85"/>
      <c r="L72" s="85"/>
    </row>
    <row r="73" spans="1:254">
      <c r="A73" s="85"/>
      <c r="B73" s="85"/>
      <c r="J73" s="85"/>
      <c r="K73" s="85"/>
      <c r="L73" s="85"/>
    </row>
    <row r="74" spans="1:254">
      <c r="A74" s="85"/>
      <c r="B74" s="85"/>
      <c r="J74" s="85"/>
      <c r="K74" s="85"/>
      <c r="L74" s="85"/>
    </row>
  </sheetData>
  <phoneticPr fontId="4" type="noConversion"/>
  <printOptions horizontalCentered="1" verticalCentered="1"/>
  <pageMargins left="0.5" right="1" top="0.69930555555555596" bottom="0.44930555599999999" header="0" footer="0"/>
  <pageSetup scale="7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autoPageBreaks="0" fitToPage="1"/>
  </sheetPr>
  <dimension ref="A1:IV70"/>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217" customWidth="1"/>
    <col min="2" max="2" width="16.6640625" style="218" customWidth="1"/>
    <col min="3" max="6" width="13.33203125" style="219" customWidth="1"/>
    <col min="7" max="7" width="14.44140625" style="219" customWidth="1"/>
    <col min="8" max="8" width="13.33203125" style="219" customWidth="1"/>
    <col min="9" max="9" width="12.21875" style="219" customWidth="1"/>
    <col min="10" max="10" width="12.21875" style="186" customWidth="1"/>
    <col min="11" max="31" width="12.6640625" style="186" customWidth="1"/>
    <col min="32" max="16384" width="12.6640625" style="187"/>
  </cols>
  <sheetData>
    <row r="1" spans="1:256" s="185" customFormat="1" ht="16.2" thickBot="1">
      <c r="A1" s="183" t="s">
        <v>169</v>
      </c>
      <c r="B1" s="183"/>
      <c r="C1" s="183"/>
      <c r="D1" s="183"/>
      <c r="E1" s="183"/>
      <c r="F1" s="183"/>
      <c r="G1" s="183"/>
      <c r="H1" s="183"/>
      <c r="I1" s="48" t="s">
        <v>6</v>
      </c>
      <c r="J1" s="48"/>
      <c r="K1" s="184"/>
      <c r="L1" s="184"/>
      <c r="M1" s="184"/>
      <c r="N1" s="184"/>
      <c r="O1" s="184"/>
      <c r="P1" s="184"/>
      <c r="Q1" s="184"/>
      <c r="R1" s="184"/>
      <c r="S1" s="184"/>
      <c r="T1" s="184"/>
      <c r="U1" s="184"/>
      <c r="V1" s="184"/>
      <c r="W1" s="184"/>
      <c r="X1" s="184"/>
      <c r="Y1" s="184"/>
      <c r="Z1" s="184"/>
      <c r="AA1" s="184"/>
      <c r="AB1" s="184"/>
      <c r="AC1" s="184"/>
      <c r="AD1" s="184"/>
      <c r="AE1" s="184"/>
    </row>
    <row r="2" spans="1:256" ht="21" customHeight="1" thickTop="1">
      <c r="A2" s="113"/>
      <c r="B2" s="114"/>
      <c r="C2" s="98" t="s">
        <v>0</v>
      </c>
      <c r="D2" s="99"/>
      <c r="E2" s="99"/>
      <c r="F2" s="105" t="s">
        <v>43</v>
      </c>
      <c r="G2" s="106"/>
      <c r="H2" s="100" t="s">
        <v>91</v>
      </c>
      <c r="I2" s="101"/>
      <c r="J2" s="101"/>
      <c r="K2" s="236"/>
    </row>
    <row r="3" spans="1:256" ht="42" customHeight="1">
      <c r="A3" s="92" t="s">
        <v>79</v>
      </c>
      <c r="B3" s="93" t="s">
        <v>192</v>
      </c>
      <c r="C3" s="94" t="s">
        <v>5</v>
      </c>
      <c r="D3" s="95" t="s">
        <v>1</v>
      </c>
      <c r="E3" s="94" t="s">
        <v>92</v>
      </c>
      <c r="F3" s="94" t="s">
        <v>3</v>
      </c>
      <c r="G3" s="95" t="s">
        <v>52</v>
      </c>
      <c r="H3" s="95" t="s">
        <v>2</v>
      </c>
      <c r="I3" s="103" t="s">
        <v>39</v>
      </c>
      <c r="J3" s="104"/>
      <c r="K3" s="236"/>
    </row>
    <row r="4" spans="1:256" ht="18" customHeight="1">
      <c r="A4" s="86"/>
      <c r="B4" s="87"/>
      <c r="C4" s="88"/>
      <c r="D4" s="88"/>
      <c r="E4" s="88"/>
      <c r="F4" s="88"/>
      <c r="G4" s="89"/>
      <c r="H4" s="88"/>
      <c r="I4" s="95" t="s">
        <v>4</v>
      </c>
      <c r="J4" s="102" t="s">
        <v>93</v>
      </c>
      <c r="K4" s="236"/>
    </row>
    <row r="5" spans="1:256" ht="15" customHeight="1">
      <c r="A5" s="91"/>
      <c r="B5" s="87"/>
      <c r="C5" s="88"/>
      <c r="D5" s="88"/>
      <c r="E5" s="88"/>
      <c r="F5" s="88"/>
      <c r="G5" s="89"/>
      <c r="H5" s="90"/>
      <c r="I5" s="90"/>
      <c r="J5" s="97" t="s">
        <v>11</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188">
        <v>1970</v>
      </c>
      <c r="B7" s="189">
        <v>205.05199999999999</v>
      </c>
      <c r="C7" s="190">
        <v>71.599999999999994</v>
      </c>
      <c r="D7" s="133">
        <v>75.5</v>
      </c>
      <c r="E7" s="133">
        <f t="shared" ref="E7:E37" si="0">SUM(C7:D7)</f>
        <v>147.1</v>
      </c>
      <c r="F7" s="133">
        <v>2.7</v>
      </c>
      <c r="G7" s="133">
        <v>1</v>
      </c>
      <c r="H7" s="133">
        <f t="shared" ref="H7:H24" si="1">E7-F7-G7</f>
        <v>143.4</v>
      </c>
      <c r="I7" s="133">
        <f t="shared" ref="I7:I37" si="2">IF(H7=0,0,IF(B7=0,0,H7/B7))</f>
        <v>0.69933480287926975</v>
      </c>
      <c r="J7" s="133">
        <f t="shared" ref="J7:J37" si="3">IF(H7=0,0,IF(B7=0,0,(H7*0.95)/B7))</f>
        <v>0.66436806273530613</v>
      </c>
    </row>
    <row r="8" spans="1:256">
      <c r="A8" s="191">
        <v>1971</v>
      </c>
      <c r="B8" s="192">
        <v>207.661</v>
      </c>
      <c r="C8" s="193">
        <v>62.2</v>
      </c>
      <c r="D8" s="194">
        <v>75.2</v>
      </c>
      <c r="E8" s="194">
        <f t="shared" si="0"/>
        <v>137.4</v>
      </c>
      <c r="F8" s="194">
        <v>3.3</v>
      </c>
      <c r="G8" s="194">
        <v>0.5</v>
      </c>
      <c r="H8" s="194">
        <f t="shared" si="1"/>
        <v>133.6</v>
      </c>
      <c r="I8" s="194">
        <f t="shared" si="2"/>
        <v>0.6433562392553247</v>
      </c>
      <c r="J8" s="194">
        <f t="shared" si="3"/>
        <v>0.61118842729255851</v>
      </c>
    </row>
    <row r="9" spans="1:256">
      <c r="A9" s="191">
        <v>1972</v>
      </c>
      <c r="B9" s="192">
        <v>209.89599999999999</v>
      </c>
      <c r="C9" s="193">
        <v>81</v>
      </c>
      <c r="D9" s="194">
        <v>86.2</v>
      </c>
      <c r="E9" s="194">
        <f t="shared" si="0"/>
        <v>167.2</v>
      </c>
      <c r="F9" s="194">
        <v>3.4</v>
      </c>
      <c r="G9" s="194">
        <v>1.2</v>
      </c>
      <c r="H9" s="194">
        <f t="shared" si="1"/>
        <v>162.6</v>
      </c>
      <c r="I9" s="194">
        <f t="shared" si="2"/>
        <v>0.77466936006403175</v>
      </c>
      <c r="J9" s="194">
        <f t="shared" si="3"/>
        <v>0.73593589206083021</v>
      </c>
    </row>
    <row r="10" spans="1:256">
      <c r="A10" s="191">
        <v>1973</v>
      </c>
      <c r="B10" s="192">
        <v>211.90899999999999</v>
      </c>
      <c r="C10" s="193">
        <v>124.4</v>
      </c>
      <c r="D10" s="194">
        <v>78.5</v>
      </c>
      <c r="E10" s="194">
        <f t="shared" si="0"/>
        <v>202.9</v>
      </c>
      <c r="F10" s="194">
        <v>8.6</v>
      </c>
      <c r="G10" s="194">
        <v>2</v>
      </c>
      <c r="H10" s="194">
        <f t="shared" si="1"/>
        <v>192.3</v>
      </c>
      <c r="I10" s="194">
        <f t="shared" si="2"/>
        <v>0.90746499676748049</v>
      </c>
      <c r="J10" s="194">
        <f t="shared" si="3"/>
        <v>0.8620917469291064</v>
      </c>
    </row>
    <row r="11" spans="1:256">
      <c r="A11" s="191">
        <v>1974</v>
      </c>
      <c r="B11" s="192">
        <v>213.85400000000001</v>
      </c>
      <c r="C11" s="193">
        <v>118</v>
      </c>
      <c r="D11" s="194">
        <v>81.3</v>
      </c>
      <c r="E11" s="194">
        <f t="shared" si="0"/>
        <v>199.3</v>
      </c>
      <c r="F11" s="194">
        <v>6.4</v>
      </c>
      <c r="G11" s="194">
        <v>1.3</v>
      </c>
      <c r="H11" s="194">
        <f t="shared" si="1"/>
        <v>191.6</v>
      </c>
      <c r="I11" s="194">
        <f t="shared" si="2"/>
        <v>0.8959383504634002</v>
      </c>
      <c r="J11" s="194">
        <f t="shared" si="3"/>
        <v>0.85114143294023015</v>
      </c>
    </row>
    <row r="12" spans="1:256">
      <c r="A12" s="191">
        <v>1975</v>
      </c>
      <c r="B12" s="192">
        <v>215.97300000000001</v>
      </c>
      <c r="C12" s="193">
        <v>126</v>
      </c>
      <c r="D12" s="194">
        <v>106.7</v>
      </c>
      <c r="E12" s="194">
        <f t="shared" si="0"/>
        <v>232.7</v>
      </c>
      <c r="F12" s="194">
        <v>10.6</v>
      </c>
      <c r="G12" s="194">
        <v>0.7</v>
      </c>
      <c r="H12" s="194">
        <f t="shared" si="1"/>
        <v>221.4</v>
      </c>
      <c r="I12" s="194">
        <f t="shared" si="2"/>
        <v>1.0251281410176272</v>
      </c>
      <c r="J12" s="194">
        <f t="shared" si="3"/>
        <v>0.97387173396674576</v>
      </c>
      <c r="K12" s="195"/>
      <c r="L12" s="195"/>
      <c r="M12" s="195"/>
      <c r="N12" s="195"/>
      <c r="O12" s="195"/>
      <c r="P12" s="195"/>
      <c r="Q12" s="195"/>
      <c r="R12" s="195"/>
      <c r="S12" s="195"/>
      <c r="T12" s="195"/>
      <c r="U12" s="195"/>
      <c r="V12" s="195"/>
      <c r="W12" s="195"/>
      <c r="X12" s="195"/>
      <c r="Y12" s="195"/>
      <c r="Z12" s="195"/>
      <c r="AA12" s="195"/>
      <c r="AB12" s="195"/>
      <c r="AC12" s="195"/>
      <c r="AD12" s="195"/>
      <c r="AE12" s="195"/>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196"/>
      <c r="FS12" s="196"/>
      <c r="FT12" s="196"/>
      <c r="FU12" s="196"/>
      <c r="FV12" s="196"/>
      <c r="FW12" s="196"/>
      <c r="FX12" s="196"/>
      <c r="FY12" s="196"/>
      <c r="FZ12" s="196"/>
      <c r="GA12" s="196"/>
      <c r="GB12" s="196"/>
      <c r="GC12" s="196"/>
      <c r="GD12" s="196"/>
      <c r="GE12" s="196"/>
      <c r="GF12" s="196"/>
      <c r="GG12" s="196"/>
      <c r="GH12" s="196"/>
      <c r="GI12" s="196"/>
      <c r="GJ12" s="196"/>
      <c r="GK12" s="196"/>
      <c r="GL12" s="196"/>
      <c r="GM12" s="196"/>
      <c r="GN12" s="196"/>
      <c r="GO12" s="196"/>
      <c r="GP12" s="196"/>
      <c r="GQ12" s="196"/>
      <c r="GR12" s="196"/>
      <c r="GS12" s="196"/>
      <c r="GT12" s="196"/>
      <c r="GU12" s="196"/>
      <c r="GV12" s="196"/>
      <c r="GW12" s="196"/>
      <c r="GX12" s="196"/>
      <c r="GY12" s="196"/>
      <c r="GZ12" s="196"/>
      <c r="HA12" s="196"/>
      <c r="HB12" s="196"/>
      <c r="HC12" s="196"/>
      <c r="HD12" s="196"/>
      <c r="HE12" s="196"/>
      <c r="HF12" s="196"/>
      <c r="HG12" s="196"/>
      <c r="HH12" s="196"/>
      <c r="HI12" s="196"/>
      <c r="HJ12" s="196"/>
      <c r="HK12" s="196"/>
      <c r="HL12" s="196"/>
      <c r="HM12" s="196"/>
      <c r="HN12" s="196"/>
      <c r="HO12" s="196"/>
      <c r="HP12" s="196"/>
      <c r="HQ12" s="196"/>
      <c r="HR12" s="196"/>
      <c r="HS12" s="196"/>
      <c r="HT12" s="196"/>
      <c r="HU12" s="196"/>
      <c r="HV12" s="196"/>
      <c r="HW12" s="196"/>
      <c r="HX12" s="196"/>
      <c r="HY12" s="196"/>
      <c r="HZ12" s="196"/>
      <c r="IA12" s="196"/>
      <c r="IB12" s="196"/>
      <c r="IC12" s="196"/>
      <c r="ID12" s="196"/>
      <c r="IE12" s="196"/>
      <c r="IF12" s="196"/>
      <c r="IG12" s="196"/>
      <c r="IH12" s="196"/>
      <c r="II12" s="196"/>
      <c r="IJ12" s="196"/>
      <c r="IK12" s="196"/>
      <c r="IL12" s="196"/>
      <c r="IM12" s="196"/>
      <c r="IN12" s="196"/>
      <c r="IO12" s="196"/>
      <c r="IP12" s="196"/>
      <c r="IQ12" s="196"/>
      <c r="IR12" s="196"/>
      <c r="IS12" s="196"/>
      <c r="IT12" s="196"/>
      <c r="IU12" s="196"/>
      <c r="IV12" s="196"/>
    </row>
    <row r="13" spans="1:256">
      <c r="A13" s="188">
        <v>1976</v>
      </c>
      <c r="B13" s="189">
        <v>218.035</v>
      </c>
      <c r="C13" s="190">
        <v>138</v>
      </c>
      <c r="D13" s="133">
        <v>121</v>
      </c>
      <c r="E13" s="133">
        <f t="shared" si="0"/>
        <v>259</v>
      </c>
      <c r="F13" s="133">
        <v>8.6999999999999993</v>
      </c>
      <c r="G13" s="133">
        <v>0.8</v>
      </c>
      <c r="H13" s="133">
        <f t="shared" si="1"/>
        <v>249.5</v>
      </c>
      <c r="I13" s="133">
        <f t="shared" si="2"/>
        <v>1.1443116930767996</v>
      </c>
      <c r="J13" s="133">
        <f t="shared" si="3"/>
        <v>1.0870961084229596</v>
      </c>
      <c r="K13" s="195"/>
      <c r="L13" s="195"/>
      <c r="M13" s="195"/>
      <c r="N13" s="195"/>
      <c r="O13" s="195"/>
      <c r="P13" s="195"/>
      <c r="Q13" s="195"/>
      <c r="R13" s="195"/>
      <c r="S13" s="195"/>
      <c r="T13" s="195"/>
      <c r="U13" s="195"/>
      <c r="V13" s="195"/>
      <c r="W13" s="195"/>
      <c r="X13" s="195"/>
      <c r="Y13" s="195"/>
      <c r="Z13" s="195"/>
      <c r="AA13" s="195"/>
      <c r="AB13" s="195"/>
      <c r="AC13" s="195"/>
      <c r="AD13" s="195"/>
      <c r="AE13" s="195"/>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6"/>
      <c r="HH13" s="196"/>
      <c r="HI13" s="196"/>
      <c r="HJ13" s="196"/>
      <c r="HK13" s="196"/>
      <c r="HL13" s="196"/>
      <c r="HM13" s="196"/>
      <c r="HN13" s="196"/>
      <c r="HO13" s="196"/>
      <c r="HP13" s="196"/>
      <c r="HQ13" s="196"/>
      <c r="HR13" s="196"/>
      <c r="HS13" s="196"/>
      <c r="HT13" s="196"/>
      <c r="HU13" s="196"/>
      <c r="HV13" s="196"/>
      <c r="HW13" s="196"/>
      <c r="HX13" s="196"/>
      <c r="HY13" s="196"/>
      <c r="HZ13" s="196"/>
      <c r="IA13" s="196"/>
      <c r="IB13" s="196"/>
      <c r="IC13" s="196"/>
      <c r="ID13" s="196"/>
      <c r="IE13" s="196"/>
      <c r="IF13" s="196"/>
      <c r="IG13" s="196"/>
      <c r="IH13" s="196"/>
      <c r="II13" s="196"/>
      <c r="IJ13" s="196"/>
      <c r="IK13" s="196"/>
      <c r="IL13" s="196"/>
      <c r="IM13" s="196"/>
      <c r="IN13" s="196"/>
      <c r="IO13" s="196"/>
      <c r="IP13" s="196"/>
      <c r="IQ13" s="196"/>
      <c r="IR13" s="196"/>
      <c r="IS13" s="196"/>
      <c r="IT13" s="196"/>
    </row>
    <row r="14" spans="1:256">
      <c r="A14" s="188">
        <v>1977</v>
      </c>
      <c r="B14" s="189">
        <v>220.23899999999998</v>
      </c>
      <c r="C14" s="190">
        <v>166</v>
      </c>
      <c r="D14" s="133">
        <v>144</v>
      </c>
      <c r="E14" s="133">
        <f t="shared" si="0"/>
        <v>310</v>
      </c>
      <c r="F14" s="133">
        <v>10.199999999999999</v>
      </c>
      <c r="G14" s="133">
        <v>1.1000000000000001</v>
      </c>
      <c r="H14" s="133">
        <f t="shared" si="1"/>
        <v>298.7</v>
      </c>
      <c r="I14" s="133">
        <f t="shared" si="2"/>
        <v>1.3562538878218664</v>
      </c>
      <c r="J14" s="133">
        <f t="shared" si="3"/>
        <v>1.2884411934307729</v>
      </c>
      <c r="K14" s="195"/>
      <c r="L14" s="195"/>
      <c r="M14" s="195"/>
      <c r="N14" s="195"/>
      <c r="O14" s="195"/>
      <c r="P14" s="195"/>
      <c r="Q14" s="195"/>
      <c r="R14" s="195"/>
      <c r="S14" s="195"/>
      <c r="T14" s="195"/>
      <c r="U14" s="195"/>
      <c r="V14" s="195"/>
      <c r="W14" s="195"/>
      <c r="X14" s="195"/>
      <c r="Y14" s="195"/>
      <c r="Z14" s="195"/>
      <c r="AA14" s="195"/>
      <c r="AB14" s="195"/>
      <c r="AC14" s="195"/>
      <c r="AD14" s="195"/>
      <c r="AE14" s="195"/>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6"/>
      <c r="GD14" s="196"/>
      <c r="GE14" s="196"/>
      <c r="GF14" s="196"/>
      <c r="GG14" s="196"/>
      <c r="GH14" s="196"/>
      <c r="GI14" s="196"/>
      <c r="GJ14" s="196"/>
      <c r="GK14" s="196"/>
      <c r="GL14" s="196"/>
      <c r="GM14" s="196"/>
      <c r="GN14" s="196"/>
      <c r="GO14" s="196"/>
      <c r="GP14" s="196"/>
      <c r="GQ14" s="196"/>
      <c r="GR14" s="196"/>
      <c r="GS14" s="196"/>
      <c r="GT14" s="196"/>
      <c r="GU14" s="196"/>
      <c r="GV14" s="196"/>
      <c r="GW14" s="196"/>
      <c r="GX14" s="196"/>
      <c r="GY14" s="196"/>
      <c r="GZ14" s="196"/>
      <c r="HA14" s="196"/>
      <c r="HB14" s="196"/>
      <c r="HC14" s="196"/>
      <c r="HD14" s="196"/>
      <c r="HE14" s="196"/>
      <c r="HF14" s="196"/>
      <c r="HG14" s="196"/>
      <c r="HH14" s="196"/>
      <c r="HI14" s="196"/>
      <c r="HJ14" s="196"/>
      <c r="HK14" s="196"/>
      <c r="HL14" s="196"/>
      <c r="HM14" s="196"/>
      <c r="HN14" s="196"/>
      <c r="HO14" s="196"/>
      <c r="HP14" s="196"/>
      <c r="HQ14" s="196"/>
      <c r="HR14" s="196"/>
      <c r="HS14" s="196"/>
      <c r="HT14" s="196"/>
      <c r="HU14" s="196"/>
      <c r="HV14" s="196"/>
      <c r="HW14" s="196"/>
      <c r="HX14" s="196"/>
      <c r="HY14" s="196"/>
      <c r="HZ14" s="196"/>
      <c r="IA14" s="196"/>
      <c r="IB14" s="196"/>
      <c r="IC14" s="196"/>
      <c r="ID14" s="196"/>
      <c r="IE14" s="196"/>
      <c r="IF14" s="196"/>
      <c r="IG14" s="196"/>
      <c r="IH14" s="196"/>
      <c r="II14" s="196"/>
      <c r="IJ14" s="196"/>
      <c r="IK14" s="196"/>
      <c r="IL14" s="196"/>
      <c r="IM14" s="196"/>
      <c r="IN14" s="196"/>
      <c r="IO14" s="196"/>
      <c r="IP14" s="196"/>
      <c r="IQ14" s="196"/>
      <c r="IR14" s="196"/>
      <c r="IS14" s="196"/>
      <c r="IT14" s="196"/>
    </row>
    <row r="15" spans="1:256">
      <c r="A15" s="188">
        <v>1978</v>
      </c>
      <c r="B15" s="189">
        <v>222.58500000000001</v>
      </c>
      <c r="C15" s="190">
        <v>190</v>
      </c>
      <c r="D15" s="133">
        <v>146.80000000000001</v>
      </c>
      <c r="E15" s="133">
        <f t="shared" si="0"/>
        <v>336.8</v>
      </c>
      <c r="F15" s="133">
        <v>15.2</v>
      </c>
      <c r="G15" s="133">
        <v>2.4</v>
      </c>
      <c r="H15" s="133">
        <f t="shared" si="1"/>
        <v>319.20000000000005</v>
      </c>
      <c r="I15" s="133">
        <f t="shared" si="2"/>
        <v>1.4340588988476315</v>
      </c>
      <c r="J15" s="133">
        <f t="shared" si="3"/>
        <v>1.3623559539052497</v>
      </c>
      <c r="K15" s="195"/>
      <c r="L15" s="195"/>
      <c r="M15" s="195"/>
      <c r="N15" s="195"/>
      <c r="O15" s="195"/>
      <c r="P15" s="195"/>
      <c r="Q15" s="195"/>
      <c r="R15" s="195"/>
      <c r="S15" s="195"/>
      <c r="T15" s="195"/>
      <c r="U15" s="195"/>
      <c r="V15" s="195"/>
      <c r="W15" s="195"/>
      <c r="X15" s="195"/>
      <c r="Y15" s="195"/>
      <c r="Z15" s="195"/>
      <c r="AA15" s="195"/>
      <c r="AB15" s="195"/>
      <c r="AC15" s="195"/>
      <c r="AD15" s="195"/>
      <c r="AE15" s="195"/>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6"/>
      <c r="DM15" s="196"/>
      <c r="DN15" s="196"/>
      <c r="DO15" s="196"/>
      <c r="DP15" s="196"/>
      <c r="DQ15" s="196"/>
      <c r="DR15" s="196"/>
      <c r="DS15" s="196"/>
      <c r="DT15" s="196"/>
      <c r="DU15" s="196"/>
      <c r="DV15" s="196"/>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c r="EU15" s="196"/>
      <c r="EV15" s="196"/>
      <c r="EW15" s="196"/>
      <c r="EX15" s="196"/>
      <c r="EY15" s="196"/>
      <c r="EZ15" s="196"/>
      <c r="FA15" s="196"/>
      <c r="FB15" s="196"/>
      <c r="FC15" s="196"/>
      <c r="FD15" s="196"/>
      <c r="FE15" s="196"/>
      <c r="FF15" s="196"/>
      <c r="FG15" s="196"/>
      <c r="FH15" s="196"/>
      <c r="FI15" s="196"/>
      <c r="FJ15" s="196"/>
      <c r="FK15" s="196"/>
      <c r="FL15" s="196"/>
      <c r="FM15" s="196"/>
      <c r="FN15" s="196"/>
      <c r="FO15" s="196"/>
      <c r="FP15" s="196"/>
      <c r="FQ15" s="196"/>
      <c r="FR15" s="196"/>
      <c r="FS15" s="196"/>
      <c r="FT15" s="196"/>
      <c r="FU15" s="196"/>
      <c r="FV15" s="196"/>
      <c r="FW15" s="196"/>
      <c r="FX15" s="196"/>
      <c r="FY15" s="196"/>
      <c r="FZ15" s="196"/>
      <c r="GA15" s="196"/>
      <c r="GB15" s="196"/>
      <c r="GC15" s="196"/>
      <c r="GD15" s="196"/>
      <c r="GE15" s="196"/>
      <c r="GF15" s="196"/>
      <c r="GG15" s="196"/>
      <c r="GH15" s="196"/>
      <c r="GI15" s="196"/>
      <c r="GJ15" s="196"/>
      <c r="GK15" s="196"/>
      <c r="GL15" s="196"/>
      <c r="GM15" s="196"/>
      <c r="GN15" s="196"/>
      <c r="GO15" s="196"/>
      <c r="GP15" s="196"/>
      <c r="GQ15" s="196"/>
      <c r="GR15" s="196"/>
      <c r="GS15" s="196"/>
      <c r="GT15" s="196"/>
      <c r="GU15" s="196"/>
      <c r="GV15" s="196"/>
      <c r="GW15" s="196"/>
      <c r="GX15" s="196"/>
      <c r="GY15" s="196"/>
      <c r="GZ15" s="196"/>
      <c r="HA15" s="196"/>
      <c r="HB15" s="196"/>
      <c r="HC15" s="196"/>
      <c r="HD15" s="196"/>
      <c r="HE15" s="196"/>
      <c r="HF15" s="196"/>
      <c r="HG15" s="196"/>
      <c r="HH15" s="196"/>
      <c r="HI15" s="196"/>
      <c r="HJ15" s="196"/>
      <c r="HK15" s="196"/>
      <c r="HL15" s="196"/>
      <c r="HM15" s="196"/>
      <c r="HN15" s="196"/>
      <c r="HO15" s="196"/>
      <c r="HP15" s="196"/>
      <c r="HQ15" s="196"/>
      <c r="HR15" s="196"/>
      <c r="HS15" s="196"/>
      <c r="HT15" s="196"/>
      <c r="HU15" s="196"/>
      <c r="HV15" s="196"/>
      <c r="HW15" s="196"/>
      <c r="HX15" s="196"/>
      <c r="HY15" s="196"/>
      <c r="HZ15" s="196"/>
      <c r="IA15" s="196"/>
      <c r="IB15" s="196"/>
      <c r="IC15" s="196"/>
      <c r="ID15" s="196"/>
      <c r="IE15" s="196"/>
      <c r="IF15" s="196"/>
      <c r="IG15" s="196"/>
      <c r="IH15" s="196"/>
      <c r="II15" s="196"/>
      <c r="IJ15" s="196"/>
      <c r="IK15" s="196"/>
      <c r="IL15" s="196"/>
      <c r="IM15" s="196"/>
      <c r="IN15" s="196"/>
      <c r="IO15" s="196"/>
      <c r="IP15" s="196"/>
      <c r="IQ15" s="196"/>
      <c r="IR15" s="196"/>
      <c r="IS15" s="196"/>
      <c r="IT15" s="196"/>
    </row>
    <row r="16" spans="1:256">
      <c r="A16" s="188">
        <v>1979</v>
      </c>
      <c r="B16" s="189">
        <v>225.05500000000001</v>
      </c>
      <c r="C16" s="190">
        <v>188</v>
      </c>
      <c r="D16" s="133">
        <v>154.4</v>
      </c>
      <c r="E16" s="133">
        <f t="shared" si="0"/>
        <v>342.4</v>
      </c>
      <c r="F16" s="133">
        <v>12.7</v>
      </c>
      <c r="G16" s="133">
        <v>3.2</v>
      </c>
      <c r="H16" s="133">
        <f t="shared" si="1"/>
        <v>326.5</v>
      </c>
      <c r="I16" s="133">
        <f t="shared" si="2"/>
        <v>1.4507564817489058</v>
      </c>
      <c r="J16" s="133">
        <f t="shared" si="3"/>
        <v>1.3782186576614606</v>
      </c>
      <c r="K16" s="195"/>
      <c r="L16" s="195"/>
      <c r="M16" s="195"/>
      <c r="N16" s="195"/>
      <c r="O16" s="195"/>
      <c r="P16" s="195"/>
      <c r="Q16" s="195"/>
      <c r="R16" s="195"/>
      <c r="S16" s="195"/>
      <c r="T16" s="195"/>
      <c r="U16" s="195"/>
      <c r="V16" s="195"/>
      <c r="W16" s="195"/>
      <c r="X16" s="195"/>
      <c r="Y16" s="195"/>
      <c r="Z16" s="195"/>
      <c r="AA16" s="195"/>
      <c r="AB16" s="195"/>
      <c r="AC16" s="195"/>
      <c r="AD16" s="195"/>
      <c r="AE16" s="195"/>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196"/>
      <c r="EQ16" s="196"/>
      <c r="ER16" s="196"/>
      <c r="ES16" s="196"/>
      <c r="ET16" s="196"/>
      <c r="EU16" s="196"/>
      <c r="EV16" s="196"/>
      <c r="EW16" s="196"/>
      <c r="EX16" s="196"/>
      <c r="EY16" s="196"/>
      <c r="EZ16" s="196"/>
      <c r="FA16" s="196"/>
      <c r="FB16" s="196"/>
      <c r="FC16" s="196"/>
      <c r="FD16" s="196"/>
      <c r="FE16" s="196"/>
      <c r="FF16" s="196"/>
      <c r="FG16" s="196"/>
      <c r="FH16" s="196"/>
      <c r="FI16" s="196"/>
      <c r="FJ16" s="196"/>
      <c r="FK16" s="196"/>
      <c r="FL16" s="196"/>
      <c r="FM16" s="196"/>
      <c r="FN16" s="196"/>
      <c r="FO16" s="196"/>
      <c r="FP16" s="196"/>
      <c r="FQ16" s="196"/>
      <c r="FR16" s="196"/>
      <c r="FS16" s="196"/>
      <c r="FT16" s="196"/>
      <c r="FU16" s="196"/>
      <c r="FV16" s="196"/>
      <c r="FW16" s="196"/>
      <c r="FX16" s="196"/>
      <c r="FY16" s="196"/>
      <c r="FZ16" s="196"/>
      <c r="GA16" s="196"/>
      <c r="GB16" s="196"/>
      <c r="GC16" s="196"/>
      <c r="GD16" s="196"/>
      <c r="GE16" s="196"/>
      <c r="GF16" s="196"/>
      <c r="GG16" s="196"/>
      <c r="GH16" s="196"/>
      <c r="GI16" s="196"/>
      <c r="GJ16" s="196"/>
      <c r="GK16" s="196"/>
      <c r="GL16" s="196"/>
      <c r="GM16" s="196"/>
      <c r="GN16" s="196"/>
      <c r="GO16" s="196"/>
      <c r="GP16" s="196"/>
      <c r="GQ16" s="196"/>
      <c r="GR16" s="196"/>
      <c r="GS16" s="196"/>
      <c r="GT16" s="196"/>
      <c r="GU16" s="196"/>
      <c r="GV16" s="196"/>
      <c r="GW16" s="196"/>
      <c r="GX16" s="196"/>
      <c r="GY16" s="196"/>
      <c r="GZ16" s="196"/>
      <c r="HA16" s="196"/>
      <c r="HB16" s="196"/>
      <c r="HC16" s="196"/>
      <c r="HD16" s="196"/>
      <c r="HE16" s="196"/>
      <c r="HF16" s="196"/>
      <c r="HG16" s="196"/>
      <c r="HH16" s="196"/>
      <c r="HI16" s="196"/>
      <c r="HJ16" s="196"/>
      <c r="HK16" s="196"/>
      <c r="HL16" s="196"/>
      <c r="HM16" s="196"/>
      <c r="HN16" s="196"/>
      <c r="HO16" s="196"/>
      <c r="HP16" s="196"/>
      <c r="HQ16" s="196"/>
      <c r="HR16" s="196"/>
      <c r="HS16" s="196"/>
      <c r="HT16" s="196"/>
      <c r="HU16" s="196"/>
      <c r="HV16" s="196"/>
      <c r="HW16" s="196"/>
      <c r="HX16" s="196"/>
      <c r="HY16" s="196"/>
      <c r="HZ16" s="196"/>
      <c r="IA16" s="196"/>
      <c r="IB16" s="196"/>
      <c r="IC16" s="196"/>
      <c r="ID16" s="196"/>
      <c r="IE16" s="196"/>
      <c r="IF16" s="196"/>
      <c r="IG16" s="196"/>
      <c r="IH16" s="196"/>
      <c r="II16" s="196"/>
      <c r="IJ16" s="196"/>
      <c r="IK16" s="196"/>
      <c r="IL16" s="196"/>
      <c r="IM16" s="196"/>
      <c r="IN16" s="196"/>
      <c r="IO16" s="196"/>
      <c r="IP16" s="196"/>
      <c r="IQ16" s="196"/>
      <c r="IR16" s="196"/>
      <c r="IS16" s="196"/>
      <c r="IT16" s="196"/>
    </row>
    <row r="17" spans="1:256">
      <c r="A17" s="188">
        <v>1980</v>
      </c>
      <c r="B17" s="189">
        <v>227.726</v>
      </c>
      <c r="C17" s="190">
        <v>202</v>
      </c>
      <c r="D17" s="133">
        <v>151.1</v>
      </c>
      <c r="E17" s="133">
        <f t="shared" si="0"/>
        <v>353.1</v>
      </c>
      <c r="F17" s="133">
        <v>11.8</v>
      </c>
      <c r="G17" s="133">
        <v>2.8</v>
      </c>
      <c r="H17" s="133">
        <f t="shared" si="1"/>
        <v>338.5</v>
      </c>
      <c r="I17" s="133">
        <f t="shared" si="2"/>
        <v>1.486435453132273</v>
      </c>
      <c r="J17" s="133">
        <f t="shared" si="3"/>
        <v>1.4121136804756593</v>
      </c>
      <c r="K17" s="195"/>
      <c r="L17" s="195"/>
      <c r="M17" s="195"/>
      <c r="N17" s="195"/>
      <c r="O17" s="195"/>
      <c r="P17" s="195"/>
      <c r="Q17" s="195"/>
      <c r="R17" s="195"/>
      <c r="S17" s="195"/>
      <c r="T17" s="195"/>
      <c r="U17" s="195"/>
      <c r="V17" s="195"/>
      <c r="W17" s="195"/>
      <c r="X17" s="195"/>
      <c r="Y17" s="195"/>
      <c r="Z17" s="195"/>
      <c r="AA17" s="195"/>
      <c r="AB17" s="195"/>
      <c r="AC17" s="195"/>
      <c r="AD17" s="195"/>
      <c r="AE17" s="195"/>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c r="GJ17" s="196"/>
      <c r="GK17" s="196"/>
      <c r="GL17" s="196"/>
      <c r="GM17" s="196"/>
      <c r="GN17" s="196"/>
      <c r="GO17" s="196"/>
      <c r="GP17" s="196"/>
      <c r="GQ17" s="196"/>
      <c r="GR17" s="196"/>
      <c r="GS17" s="196"/>
      <c r="GT17" s="196"/>
      <c r="GU17" s="196"/>
      <c r="GV17" s="196"/>
      <c r="GW17" s="196"/>
      <c r="GX17" s="196"/>
      <c r="GY17" s="196"/>
      <c r="GZ17" s="196"/>
      <c r="HA17" s="196"/>
      <c r="HB17" s="196"/>
      <c r="HC17" s="196"/>
      <c r="HD17" s="196"/>
      <c r="HE17" s="196"/>
      <c r="HF17" s="196"/>
      <c r="HG17" s="196"/>
      <c r="HH17" s="196"/>
      <c r="HI17" s="196"/>
      <c r="HJ17" s="196"/>
      <c r="HK17" s="196"/>
      <c r="HL17" s="196"/>
      <c r="HM17" s="196"/>
      <c r="HN17" s="196"/>
      <c r="HO17" s="196"/>
      <c r="HP17" s="196"/>
      <c r="HQ17" s="196"/>
      <c r="HR17" s="196"/>
      <c r="HS17" s="196"/>
      <c r="HT17" s="196"/>
      <c r="HU17" s="196"/>
      <c r="HV17" s="196"/>
      <c r="HW17" s="196"/>
      <c r="HX17" s="196"/>
      <c r="HY17" s="196"/>
      <c r="HZ17" s="196"/>
      <c r="IA17" s="196"/>
      <c r="IB17" s="196"/>
      <c r="IC17" s="196"/>
      <c r="ID17" s="196"/>
      <c r="IE17" s="196"/>
      <c r="IF17" s="196"/>
      <c r="IG17" s="196"/>
      <c r="IH17" s="196"/>
      <c r="II17" s="196"/>
      <c r="IJ17" s="196"/>
      <c r="IK17" s="196"/>
      <c r="IL17" s="196"/>
      <c r="IM17" s="196"/>
      <c r="IN17" s="196"/>
      <c r="IO17" s="196"/>
      <c r="IP17" s="196"/>
      <c r="IQ17" s="196"/>
      <c r="IR17" s="196"/>
      <c r="IS17" s="196"/>
      <c r="IT17" s="196"/>
      <c r="IU17" s="196"/>
      <c r="IV17" s="196"/>
    </row>
    <row r="18" spans="1:256">
      <c r="A18" s="191">
        <v>1981</v>
      </c>
      <c r="B18" s="192">
        <v>229.96600000000001</v>
      </c>
      <c r="C18" s="193">
        <v>234</v>
      </c>
      <c r="D18" s="194">
        <v>138.5</v>
      </c>
      <c r="E18" s="194">
        <f t="shared" si="0"/>
        <v>372.5</v>
      </c>
      <c r="F18" s="194">
        <v>14.6</v>
      </c>
      <c r="G18" s="194">
        <v>3.7</v>
      </c>
      <c r="H18" s="194">
        <f t="shared" si="1"/>
        <v>354.2</v>
      </c>
      <c r="I18" s="194">
        <f t="shared" si="2"/>
        <v>1.5402276858318185</v>
      </c>
      <c r="J18" s="194">
        <f t="shared" si="3"/>
        <v>1.4632163015402275</v>
      </c>
      <c r="K18" s="195"/>
      <c r="L18" s="195"/>
      <c r="M18" s="195"/>
      <c r="N18" s="195"/>
      <c r="O18" s="195"/>
      <c r="P18" s="195"/>
      <c r="Q18" s="195"/>
      <c r="R18" s="195"/>
      <c r="S18" s="195"/>
      <c r="T18" s="195"/>
      <c r="U18" s="195"/>
      <c r="V18" s="195"/>
      <c r="W18" s="195"/>
      <c r="X18" s="195"/>
      <c r="Y18" s="195"/>
      <c r="Z18" s="195"/>
      <c r="AA18" s="195"/>
      <c r="AB18" s="195"/>
      <c r="AC18" s="195"/>
      <c r="AD18" s="195"/>
      <c r="AE18" s="195"/>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6"/>
      <c r="GQ18" s="196"/>
      <c r="GR18" s="196"/>
      <c r="GS18" s="196"/>
      <c r="GT18" s="196"/>
      <c r="GU18" s="196"/>
      <c r="GV18" s="196"/>
      <c r="GW18" s="196"/>
      <c r="GX18" s="196"/>
      <c r="GY18" s="196"/>
      <c r="GZ18" s="196"/>
      <c r="HA18" s="196"/>
      <c r="HB18" s="196"/>
      <c r="HC18" s="196"/>
      <c r="HD18" s="196"/>
      <c r="HE18" s="196"/>
      <c r="HF18" s="196"/>
      <c r="HG18" s="196"/>
      <c r="HH18" s="196"/>
      <c r="HI18" s="196"/>
      <c r="HJ18" s="196"/>
      <c r="HK18" s="196"/>
      <c r="HL18" s="196"/>
      <c r="HM18" s="196"/>
      <c r="HN18" s="196"/>
      <c r="HO18" s="196"/>
      <c r="HP18" s="196"/>
      <c r="HQ18" s="196"/>
      <c r="HR18" s="196"/>
      <c r="HS18" s="196"/>
      <c r="HT18" s="196"/>
      <c r="HU18" s="196"/>
      <c r="HV18" s="196"/>
      <c r="HW18" s="196"/>
      <c r="HX18" s="196"/>
      <c r="HY18" s="196"/>
      <c r="HZ18" s="196"/>
      <c r="IA18" s="196"/>
      <c r="IB18" s="196"/>
      <c r="IC18" s="196"/>
      <c r="ID18" s="196"/>
      <c r="IE18" s="196"/>
      <c r="IF18" s="196"/>
      <c r="IG18" s="196"/>
      <c r="IH18" s="196"/>
      <c r="II18" s="196"/>
      <c r="IJ18" s="196"/>
      <c r="IK18" s="196"/>
      <c r="IL18" s="196"/>
      <c r="IM18" s="196"/>
      <c r="IN18" s="196"/>
      <c r="IO18" s="196"/>
      <c r="IP18" s="196"/>
      <c r="IQ18" s="196"/>
      <c r="IR18" s="196"/>
      <c r="IS18" s="196"/>
      <c r="IT18" s="196"/>
    </row>
    <row r="19" spans="1:256">
      <c r="A19" s="191">
        <v>1982</v>
      </c>
      <c r="B19" s="192">
        <v>232.18799999999999</v>
      </c>
      <c r="C19" s="193">
        <v>256</v>
      </c>
      <c r="D19" s="194">
        <v>144.4</v>
      </c>
      <c r="E19" s="194">
        <f t="shared" si="0"/>
        <v>400.4</v>
      </c>
      <c r="F19" s="194">
        <v>15</v>
      </c>
      <c r="G19" s="194">
        <v>2</v>
      </c>
      <c r="H19" s="194">
        <f t="shared" si="1"/>
        <v>383.4</v>
      </c>
      <c r="I19" s="194">
        <f t="shared" si="2"/>
        <v>1.6512481265181662</v>
      </c>
      <c r="J19" s="194">
        <f t="shared" si="3"/>
        <v>1.5686857201922579</v>
      </c>
      <c r="K19" s="195"/>
      <c r="L19" s="195"/>
      <c r="M19" s="195"/>
      <c r="N19" s="195"/>
      <c r="O19" s="195"/>
      <c r="P19" s="195"/>
      <c r="Q19" s="195"/>
      <c r="R19" s="195"/>
      <c r="S19" s="195"/>
      <c r="T19" s="195"/>
      <c r="U19" s="195"/>
      <c r="V19" s="195"/>
      <c r="W19" s="195"/>
      <c r="X19" s="195"/>
      <c r="Y19" s="195"/>
      <c r="Z19" s="195"/>
      <c r="AA19" s="195"/>
      <c r="AB19" s="195"/>
      <c r="AC19" s="195"/>
      <c r="AD19" s="195"/>
      <c r="AE19" s="195"/>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c r="EI19" s="196"/>
      <c r="EJ19" s="196"/>
      <c r="EK19" s="196"/>
      <c r="EL19" s="196"/>
      <c r="EM19" s="196"/>
      <c r="EN19" s="196"/>
      <c r="EO19" s="196"/>
      <c r="EP19" s="196"/>
      <c r="EQ19" s="196"/>
      <c r="ER19" s="196"/>
      <c r="ES19" s="196"/>
      <c r="ET19" s="196"/>
      <c r="EU19" s="196"/>
      <c r="EV19" s="196"/>
      <c r="EW19" s="196"/>
      <c r="EX19" s="196"/>
      <c r="EY19" s="196"/>
      <c r="EZ19" s="196"/>
      <c r="FA19" s="196"/>
      <c r="FB19" s="196"/>
      <c r="FC19" s="196"/>
      <c r="FD19" s="196"/>
      <c r="FE19" s="196"/>
      <c r="FF19" s="196"/>
      <c r="FG19" s="196"/>
      <c r="FH19" s="196"/>
      <c r="FI19" s="196"/>
      <c r="FJ19" s="196"/>
      <c r="FK19" s="196"/>
      <c r="FL19" s="196"/>
      <c r="FM19" s="196"/>
      <c r="FN19" s="196"/>
      <c r="FO19" s="196"/>
      <c r="FP19" s="196"/>
      <c r="FQ19" s="196"/>
      <c r="FR19" s="196"/>
      <c r="FS19" s="196"/>
      <c r="FT19" s="196"/>
      <c r="FU19" s="196"/>
      <c r="FV19" s="196"/>
      <c r="FW19" s="196"/>
      <c r="FX19" s="196"/>
      <c r="FY19" s="196"/>
      <c r="FZ19" s="196"/>
      <c r="GA19" s="196"/>
      <c r="GB19" s="196"/>
      <c r="GC19" s="196"/>
      <c r="GD19" s="196"/>
      <c r="GE19" s="196"/>
      <c r="GF19" s="196"/>
      <c r="GG19" s="196"/>
      <c r="GH19" s="196"/>
      <c r="GI19" s="196"/>
      <c r="GJ19" s="196"/>
      <c r="GK19" s="196"/>
      <c r="GL19" s="196"/>
      <c r="GM19" s="196"/>
      <c r="GN19" s="196"/>
      <c r="GO19" s="196"/>
      <c r="GP19" s="196"/>
      <c r="GQ19" s="196"/>
      <c r="GR19" s="196"/>
      <c r="GS19" s="196"/>
      <c r="GT19" s="196"/>
      <c r="GU19" s="196"/>
      <c r="GV19" s="196"/>
      <c r="GW19" s="196"/>
      <c r="GX19" s="196"/>
      <c r="GY19" s="196"/>
      <c r="GZ19" s="196"/>
      <c r="HA19" s="196"/>
      <c r="HB19" s="196"/>
      <c r="HC19" s="196"/>
      <c r="HD19" s="196"/>
      <c r="HE19" s="196"/>
      <c r="HF19" s="196"/>
      <c r="HG19" s="196"/>
      <c r="HH19" s="196"/>
      <c r="HI19" s="196"/>
      <c r="HJ19" s="196"/>
      <c r="HK19" s="196"/>
      <c r="HL19" s="196"/>
      <c r="HM19" s="196"/>
      <c r="HN19" s="196"/>
      <c r="HO19" s="196"/>
      <c r="HP19" s="196"/>
      <c r="HQ19" s="196"/>
      <c r="HR19" s="196"/>
      <c r="HS19" s="196"/>
      <c r="HT19" s="196"/>
      <c r="HU19" s="196"/>
      <c r="HV19" s="196"/>
      <c r="HW19" s="196"/>
      <c r="HX19" s="196"/>
      <c r="HY19" s="196"/>
      <c r="HZ19" s="196"/>
      <c r="IA19" s="196"/>
      <c r="IB19" s="196"/>
      <c r="IC19" s="196"/>
      <c r="ID19" s="196"/>
      <c r="IE19" s="196"/>
      <c r="IF19" s="196"/>
      <c r="IG19" s="196"/>
      <c r="IH19" s="196"/>
      <c r="II19" s="196"/>
      <c r="IJ19" s="196"/>
      <c r="IK19" s="196"/>
      <c r="IL19" s="196"/>
      <c r="IM19" s="196"/>
      <c r="IN19" s="196"/>
      <c r="IO19" s="196"/>
      <c r="IP19" s="196"/>
      <c r="IQ19" s="196"/>
      <c r="IR19" s="196"/>
      <c r="IS19" s="196"/>
      <c r="IT19" s="196"/>
    </row>
    <row r="20" spans="1:256">
      <c r="A20" s="191">
        <v>1983</v>
      </c>
      <c r="B20" s="192">
        <v>234.30699999999999</v>
      </c>
      <c r="C20" s="193">
        <v>240</v>
      </c>
      <c r="D20" s="194">
        <v>170.4</v>
      </c>
      <c r="E20" s="194">
        <f t="shared" si="0"/>
        <v>410.4</v>
      </c>
      <c r="F20" s="194">
        <v>16.399999999999999</v>
      </c>
      <c r="G20" s="194">
        <v>1.4</v>
      </c>
      <c r="H20" s="194">
        <f t="shared" si="1"/>
        <v>392.6</v>
      </c>
      <c r="I20" s="194">
        <f t="shared" si="2"/>
        <v>1.6755794747916197</v>
      </c>
      <c r="J20" s="194">
        <f t="shared" si="3"/>
        <v>1.5918005010520389</v>
      </c>
      <c r="K20" s="195"/>
      <c r="L20" s="195"/>
      <c r="M20" s="195"/>
      <c r="N20" s="195"/>
      <c r="O20" s="195"/>
      <c r="P20" s="195"/>
      <c r="Q20" s="195"/>
      <c r="R20" s="195"/>
      <c r="S20" s="195"/>
      <c r="T20" s="195"/>
      <c r="U20" s="195"/>
      <c r="V20" s="195"/>
      <c r="W20" s="195"/>
      <c r="X20" s="195"/>
      <c r="Y20" s="195"/>
      <c r="Z20" s="195"/>
      <c r="AA20" s="195"/>
      <c r="AB20" s="195"/>
      <c r="AC20" s="195"/>
      <c r="AD20" s="195"/>
      <c r="AE20" s="195"/>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6"/>
      <c r="FZ20" s="196"/>
      <c r="GA20" s="196"/>
      <c r="GB20" s="196"/>
      <c r="GC20" s="196"/>
      <c r="GD20" s="196"/>
      <c r="GE20" s="196"/>
      <c r="GF20" s="196"/>
      <c r="GG20" s="196"/>
      <c r="GH20" s="196"/>
      <c r="GI20" s="196"/>
      <c r="GJ20" s="196"/>
      <c r="GK20" s="196"/>
      <c r="GL20" s="196"/>
      <c r="GM20" s="196"/>
      <c r="GN20" s="196"/>
      <c r="GO20" s="196"/>
      <c r="GP20" s="196"/>
      <c r="GQ20" s="196"/>
      <c r="GR20" s="196"/>
      <c r="GS20" s="196"/>
      <c r="GT20" s="196"/>
      <c r="GU20" s="196"/>
      <c r="GV20" s="196"/>
      <c r="GW20" s="196"/>
      <c r="GX20" s="196"/>
      <c r="GY20" s="196"/>
      <c r="GZ20" s="196"/>
      <c r="HA20" s="196"/>
      <c r="HB20" s="196"/>
      <c r="HC20" s="196"/>
      <c r="HD20" s="196"/>
      <c r="HE20" s="196"/>
      <c r="HF20" s="196"/>
      <c r="HG20" s="196"/>
      <c r="HH20" s="196"/>
      <c r="HI20" s="196"/>
      <c r="HJ20" s="196"/>
      <c r="HK20" s="196"/>
      <c r="HL20" s="196"/>
      <c r="HM20" s="196"/>
      <c r="HN20" s="196"/>
      <c r="HO20" s="196"/>
      <c r="HP20" s="196"/>
      <c r="HQ20" s="196"/>
      <c r="HR20" s="196"/>
      <c r="HS20" s="196"/>
      <c r="HT20" s="196"/>
      <c r="HU20" s="196"/>
      <c r="HV20" s="196"/>
      <c r="HW20" s="196"/>
      <c r="HX20" s="196"/>
      <c r="HY20" s="196"/>
      <c r="HZ20" s="196"/>
      <c r="IA20" s="196"/>
      <c r="IB20" s="196"/>
      <c r="IC20" s="196"/>
      <c r="ID20" s="196"/>
      <c r="IE20" s="196"/>
      <c r="IF20" s="196"/>
      <c r="IG20" s="196"/>
      <c r="IH20" s="196"/>
      <c r="II20" s="196"/>
      <c r="IJ20" s="196"/>
      <c r="IK20" s="196"/>
      <c r="IL20" s="196"/>
      <c r="IM20" s="196"/>
      <c r="IN20" s="196"/>
      <c r="IO20" s="196"/>
      <c r="IP20" s="196"/>
      <c r="IQ20" s="196"/>
      <c r="IR20" s="196"/>
      <c r="IS20" s="196"/>
      <c r="IT20" s="196"/>
    </row>
    <row r="21" spans="1:256">
      <c r="A21" s="191">
        <v>1984</v>
      </c>
      <c r="B21" s="192">
        <v>236.34800000000001</v>
      </c>
      <c r="C21" s="193">
        <v>238</v>
      </c>
      <c r="D21" s="194">
        <v>134.4</v>
      </c>
      <c r="E21" s="194">
        <f t="shared" si="0"/>
        <v>372.4</v>
      </c>
      <c r="F21" s="194">
        <v>15.9</v>
      </c>
      <c r="G21" s="194">
        <v>1.6</v>
      </c>
      <c r="H21" s="194">
        <f t="shared" si="1"/>
        <v>354.9</v>
      </c>
      <c r="I21" s="194">
        <f t="shared" si="2"/>
        <v>1.5015993365714961</v>
      </c>
      <c r="J21" s="194">
        <f t="shared" si="3"/>
        <v>1.4265193697429213</v>
      </c>
      <c r="K21" s="195"/>
      <c r="L21" s="195"/>
      <c r="M21" s="195"/>
      <c r="N21" s="195"/>
      <c r="O21" s="195"/>
      <c r="P21" s="195"/>
      <c r="Q21" s="195"/>
      <c r="R21" s="195"/>
      <c r="S21" s="195"/>
      <c r="T21" s="195"/>
      <c r="U21" s="195"/>
      <c r="V21" s="195"/>
      <c r="W21" s="195"/>
      <c r="X21" s="195"/>
      <c r="Y21" s="195"/>
      <c r="Z21" s="195"/>
      <c r="AA21" s="195"/>
      <c r="AB21" s="195"/>
      <c r="AC21" s="195"/>
      <c r="AD21" s="195"/>
      <c r="AE21" s="195"/>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6"/>
      <c r="EQ21" s="196"/>
      <c r="ER21" s="196"/>
      <c r="ES21" s="196"/>
      <c r="ET21" s="196"/>
      <c r="EU21" s="196"/>
      <c r="EV21" s="196"/>
      <c r="EW21" s="196"/>
      <c r="EX21" s="196"/>
      <c r="EY21" s="196"/>
      <c r="EZ21" s="196"/>
      <c r="FA21" s="196"/>
      <c r="FB21" s="196"/>
      <c r="FC21" s="196"/>
      <c r="FD21" s="196"/>
      <c r="FE21" s="196"/>
      <c r="FF21" s="196"/>
      <c r="FG21" s="196"/>
      <c r="FH21" s="196"/>
      <c r="FI21" s="196"/>
      <c r="FJ21" s="196"/>
      <c r="FK21" s="196"/>
      <c r="FL21" s="196"/>
      <c r="FM21" s="196"/>
      <c r="FN21" s="196"/>
      <c r="FO21" s="196"/>
      <c r="FP21" s="196"/>
      <c r="FQ21" s="196"/>
      <c r="FR21" s="196"/>
      <c r="FS21" s="196"/>
      <c r="FT21" s="196"/>
      <c r="FU21" s="196"/>
      <c r="FV21" s="196"/>
      <c r="FW21" s="196"/>
      <c r="FX21" s="196"/>
      <c r="FY21" s="196"/>
      <c r="FZ21" s="196"/>
      <c r="GA21" s="196"/>
      <c r="GB21" s="196"/>
      <c r="GC21" s="196"/>
      <c r="GD21" s="196"/>
      <c r="GE21" s="196"/>
      <c r="GF21" s="196"/>
      <c r="GG21" s="196"/>
      <c r="GH21" s="196"/>
      <c r="GI21" s="196"/>
      <c r="GJ21" s="196"/>
      <c r="GK21" s="196"/>
      <c r="GL21" s="196"/>
      <c r="GM21" s="196"/>
      <c r="GN21" s="196"/>
      <c r="GO21" s="196"/>
      <c r="GP21" s="196"/>
      <c r="GQ21" s="196"/>
      <c r="GR21" s="196"/>
      <c r="GS21" s="196"/>
      <c r="GT21" s="196"/>
      <c r="GU21" s="196"/>
      <c r="GV21" s="196"/>
      <c r="GW21" s="196"/>
      <c r="GX21" s="196"/>
      <c r="GY21" s="196"/>
      <c r="GZ21" s="196"/>
      <c r="HA21" s="196"/>
      <c r="HB21" s="196"/>
      <c r="HC21" s="196"/>
      <c r="HD21" s="196"/>
      <c r="HE21" s="196"/>
      <c r="HF21" s="196"/>
      <c r="HG21" s="196"/>
      <c r="HH21" s="196"/>
      <c r="HI21" s="196"/>
      <c r="HJ21" s="196"/>
      <c r="HK21" s="196"/>
      <c r="HL21" s="196"/>
      <c r="HM21" s="196"/>
      <c r="HN21" s="196"/>
      <c r="HO21" s="196"/>
      <c r="HP21" s="196"/>
      <c r="HQ21" s="196"/>
      <c r="HR21" s="196"/>
      <c r="HS21" s="196"/>
      <c r="HT21" s="196"/>
      <c r="HU21" s="196"/>
      <c r="HV21" s="196"/>
      <c r="HW21" s="196"/>
      <c r="HX21" s="196"/>
      <c r="HY21" s="196"/>
      <c r="HZ21" s="196"/>
      <c r="IA21" s="196"/>
      <c r="IB21" s="196"/>
      <c r="IC21" s="196"/>
      <c r="ID21" s="196"/>
      <c r="IE21" s="196"/>
      <c r="IF21" s="196"/>
      <c r="IG21" s="196"/>
      <c r="IH21" s="196"/>
      <c r="II21" s="196"/>
      <c r="IJ21" s="196"/>
      <c r="IK21" s="196"/>
      <c r="IL21" s="196"/>
      <c r="IM21" s="196"/>
      <c r="IN21" s="196"/>
      <c r="IO21" s="196"/>
      <c r="IP21" s="196"/>
      <c r="IQ21" s="196"/>
      <c r="IR21" s="196"/>
      <c r="IS21" s="196"/>
      <c r="IT21" s="196"/>
    </row>
    <row r="22" spans="1:256">
      <c r="A22" s="191">
        <v>1985</v>
      </c>
      <c r="B22" s="192">
        <v>238.46600000000001</v>
      </c>
      <c r="C22" s="193">
        <v>248</v>
      </c>
      <c r="D22" s="194">
        <v>119</v>
      </c>
      <c r="E22" s="194">
        <f t="shared" si="0"/>
        <v>367</v>
      </c>
      <c r="F22" s="194">
        <v>14.7</v>
      </c>
      <c r="G22" s="194">
        <v>2.6</v>
      </c>
      <c r="H22" s="194">
        <f t="shared" si="1"/>
        <v>349.7</v>
      </c>
      <c r="I22" s="194">
        <f t="shared" si="2"/>
        <v>1.4664564340409114</v>
      </c>
      <c r="J22" s="194">
        <f t="shared" si="3"/>
        <v>1.3931336123388658</v>
      </c>
      <c r="K22" s="195"/>
      <c r="L22" s="195"/>
      <c r="M22" s="195"/>
      <c r="N22" s="195"/>
      <c r="O22" s="195"/>
      <c r="P22" s="195"/>
      <c r="Q22" s="195"/>
      <c r="R22" s="195"/>
      <c r="S22" s="195"/>
      <c r="T22" s="195"/>
      <c r="U22" s="195"/>
      <c r="V22" s="195"/>
      <c r="W22" s="195"/>
      <c r="X22" s="195"/>
      <c r="Y22" s="195"/>
      <c r="Z22" s="195"/>
      <c r="AA22" s="195"/>
      <c r="AB22" s="195"/>
      <c r="AC22" s="195"/>
      <c r="AD22" s="195"/>
      <c r="AE22" s="195"/>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196"/>
      <c r="DP22" s="196"/>
      <c r="DQ22" s="196"/>
      <c r="DR22" s="196"/>
      <c r="DS22" s="196"/>
      <c r="DT22" s="196"/>
      <c r="DU22" s="196"/>
      <c r="DV22" s="196"/>
      <c r="DW22" s="196"/>
      <c r="DX22" s="196"/>
      <c r="DY22" s="196"/>
      <c r="DZ22" s="196"/>
      <c r="EA22" s="196"/>
      <c r="EB22" s="196"/>
      <c r="EC22" s="196"/>
      <c r="ED22" s="196"/>
      <c r="EE22" s="196"/>
      <c r="EF22" s="196"/>
      <c r="EG22" s="196"/>
      <c r="EH22" s="196"/>
      <c r="EI22" s="196"/>
      <c r="EJ22" s="196"/>
      <c r="EK22" s="196"/>
      <c r="EL22" s="196"/>
      <c r="EM22" s="196"/>
      <c r="EN22" s="196"/>
      <c r="EO22" s="196"/>
      <c r="EP22" s="196"/>
      <c r="EQ22" s="196"/>
      <c r="ER22" s="196"/>
      <c r="ES22" s="196"/>
      <c r="ET22" s="196"/>
      <c r="EU22" s="196"/>
      <c r="EV22" s="196"/>
      <c r="EW22" s="196"/>
      <c r="EX22" s="196"/>
      <c r="EY22" s="196"/>
      <c r="EZ22" s="196"/>
      <c r="FA22" s="196"/>
      <c r="FB22" s="196"/>
      <c r="FC22" s="196"/>
      <c r="FD22" s="196"/>
      <c r="FE22" s="196"/>
      <c r="FF22" s="196"/>
      <c r="FG22" s="196"/>
      <c r="FH22" s="196"/>
      <c r="FI22" s="196"/>
      <c r="FJ22" s="196"/>
      <c r="FK22" s="196"/>
      <c r="FL22" s="196"/>
      <c r="FM22" s="196"/>
      <c r="FN22" s="196"/>
      <c r="FO22" s="196"/>
      <c r="FP22" s="196"/>
      <c r="FQ22" s="196"/>
      <c r="FR22" s="196"/>
      <c r="FS22" s="196"/>
      <c r="FT22" s="196"/>
      <c r="FU22" s="196"/>
      <c r="FV22" s="196"/>
      <c r="FW22" s="196"/>
      <c r="FX22" s="196"/>
      <c r="FY22" s="196"/>
      <c r="FZ22" s="196"/>
      <c r="GA22" s="196"/>
      <c r="GB22" s="196"/>
      <c r="GC22" s="196"/>
      <c r="GD22" s="196"/>
      <c r="GE22" s="196"/>
      <c r="GF22" s="196"/>
      <c r="GG22" s="196"/>
      <c r="GH22" s="196"/>
      <c r="GI22" s="196"/>
      <c r="GJ22" s="196"/>
      <c r="GK22" s="196"/>
      <c r="GL22" s="196"/>
      <c r="GM22" s="196"/>
      <c r="GN22" s="196"/>
      <c r="GO22" s="196"/>
      <c r="GP22" s="196"/>
      <c r="GQ22" s="196"/>
      <c r="GR22" s="196"/>
      <c r="GS22" s="196"/>
      <c r="GT22" s="196"/>
      <c r="GU22" s="196"/>
      <c r="GV22" s="196"/>
      <c r="GW22" s="196"/>
      <c r="GX22" s="196"/>
      <c r="GY22" s="196"/>
      <c r="GZ22" s="196"/>
      <c r="HA22" s="196"/>
      <c r="HB22" s="196"/>
      <c r="HC22" s="196"/>
      <c r="HD22" s="196"/>
      <c r="HE22" s="196"/>
      <c r="HF22" s="196"/>
      <c r="HG22" s="196"/>
      <c r="HH22" s="196"/>
      <c r="HI22" s="196"/>
      <c r="HJ22" s="196"/>
      <c r="HK22" s="196"/>
      <c r="HL22" s="196"/>
      <c r="HM22" s="196"/>
      <c r="HN22" s="196"/>
      <c r="HO22" s="196"/>
      <c r="HP22" s="196"/>
      <c r="HQ22" s="196"/>
      <c r="HR22" s="196"/>
      <c r="HS22" s="196"/>
      <c r="HT22" s="196"/>
      <c r="HU22" s="196"/>
      <c r="HV22" s="196"/>
      <c r="HW22" s="196"/>
      <c r="HX22" s="196"/>
      <c r="HY22" s="196"/>
      <c r="HZ22" s="196"/>
      <c r="IA22" s="196"/>
      <c r="IB22" s="196"/>
      <c r="IC22" s="196"/>
      <c r="ID22" s="196"/>
      <c r="IE22" s="196"/>
      <c r="IF22" s="196"/>
      <c r="IG22" s="196"/>
      <c r="IH22" s="196"/>
      <c r="II22" s="196"/>
      <c r="IJ22" s="196"/>
      <c r="IK22" s="196"/>
      <c r="IL22" s="196"/>
      <c r="IM22" s="196"/>
      <c r="IN22" s="196"/>
      <c r="IO22" s="196"/>
      <c r="IP22" s="196"/>
      <c r="IQ22" s="196"/>
      <c r="IR22" s="196"/>
      <c r="IS22" s="196"/>
      <c r="IT22" s="196"/>
      <c r="IU22" s="196"/>
      <c r="IV22" s="196"/>
    </row>
    <row r="23" spans="1:256">
      <c r="A23" s="188">
        <v>1986</v>
      </c>
      <c r="B23" s="189">
        <v>240.65100000000001</v>
      </c>
      <c r="C23" s="190">
        <v>264</v>
      </c>
      <c r="D23" s="133">
        <v>170.3</v>
      </c>
      <c r="E23" s="133">
        <f t="shared" si="0"/>
        <v>434.3</v>
      </c>
      <c r="F23" s="133">
        <v>17.899999999999999</v>
      </c>
      <c r="G23" s="133">
        <v>2</v>
      </c>
      <c r="H23" s="133">
        <f t="shared" si="1"/>
        <v>414.40000000000003</v>
      </c>
      <c r="I23" s="133">
        <f t="shared" si="2"/>
        <v>1.7219957531861494</v>
      </c>
      <c r="J23" s="133">
        <f t="shared" si="3"/>
        <v>1.6358959655268417</v>
      </c>
      <c r="K23" s="195"/>
      <c r="L23" s="195"/>
      <c r="M23" s="195"/>
      <c r="N23" s="195"/>
      <c r="O23" s="195"/>
      <c r="P23" s="195"/>
      <c r="Q23" s="195"/>
      <c r="R23" s="195"/>
      <c r="S23" s="195"/>
      <c r="T23" s="195"/>
      <c r="U23" s="195"/>
      <c r="V23" s="195"/>
      <c r="W23" s="195"/>
      <c r="X23" s="195"/>
      <c r="Y23" s="195"/>
      <c r="Z23" s="195"/>
      <c r="AA23" s="195"/>
      <c r="AB23" s="195"/>
      <c r="AC23" s="195"/>
      <c r="AD23" s="195"/>
      <c r="AE23" s="195"/>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c r="EU23" s="196"/>
      <c r="EV23" s="196"/>
      <c r="EW23" s="196"/>
      <c r="EX23" s="196"/>
      <c r="EY23" s="196"/>
      <c r="EZ23" s="196"/>
      <c r="FA23" s="196"/>
      <c r="FB23" s="196"/>
      <c r="FC23" s="196"/>
      <c r="FD23" s="196"/>
      <c r="FE23" s="196"/>
      <c r="FF23" s="196"/>
      <c r="FG23" s="196"/>
      <c r="FH23" s="196"/>
      <c r="FI23" s="196"/>
      <c r="FJ23" s="196"/>
      <c r="FK23" s="196"/>
      <c r="FL23" s="196"/>
      <c r="FM23" s="196"/>
      <c r="FN23" s="196"/>
      <c r="FO23" s="196"/>
      <c r="FP23" s="196"/>
      <c r="FQ23" s="196"/>
      <c r="FR23" s="196"/>
      <c r="FS23" s="196"/>
      <c r="FT23" s="196"/>
      <c r="FU23" s="196"/>
      <c r="FV23" s="196"/>
      <c r="FW23" s="196"/>
      <c r="FX23" s="196"/>
      <c r="FY23" s="196"/>
      <c r="FZ23" s="196"/>
      <c r="GA23" s="196"/>
      <c r="GB23" s="196"/>
      <c r="GC23" s="196"/>
      <c r="GD23" s="196"/>
      <c r="GE23" s="196"/>
      <c r="GF23" s="196"/>
      <c r="GG23" s="196"/>
      <c r="GH23" s="196"/>
      <c r="GI23" s="196"/>
      <c r="GJ23" s="196"/>
      <c r="GK23" s="196"/>
      <c r="GL23" s="196"/>
      <c r="GM23" s="196"/>
      <c r="GN23" s="196"/>
      <c r="GO23" s="196"/>
      <c r="GP23" s="196"/>
      <c r="GQ23" s="196"/>
      <c r="GR23" s="196"/>
      <c r="GS23" s="196"/>
      <c r="GT23" s="196"/>
      <c r="GU23" s="196"/>
      <c r="GV23" s="196"/>
      <c r="GW23" s="196"/>
      <c r="GX23" s="196"/>
      <c r="GY23" s="196"/>
      <c r="GZ23" s="196"/>
      <c r="HA23" s="196"/>
      <c r="HB23" s="196"/>
      <c r="HC23" s="196"/>
      <c r="HD23" s="196"/>
      <c r="HE23" s="196"/>
      <c r="HF23" s="196"/>
      <c r="HG23" s="196"/>
      <c r="HH23" s="196"/>
      <c r="HI23" s="196"/>
      <c r="HJ23" s="196"/>
      <c r="HK23" s="196"/>
      <c r="HL23" s="196"/>
      <c r="HM23" s="196"/>
      <c r="HN23" s="196"/>
      <c r="HO23" s="196"/>
      <c r="HP23" s="196"/>
      <c r="HQ23" s="196"/>
      <c r="HR23" s="196"/>
      <c r="HS23" s="196"/>
      <c r="HT23" s="196"/>
      <c r="HU23" s="196"/>
      <c r="HV23" s="196"/>
      <c r="HW23" s="196"/>
      <c r="HX23" s="196"/>
      <c r="HY23" s="196"/>
      <c r="HZ23" s="196"/>
      <c r="IA23" s="196"/>
      <c r="IB23" s="196"/>
      <c r="IC23" s="196"/>
      <c r="ID23" s="196"/>
      <c r="IE23" s="196"/>
      <c r="IF23" s="196"/>
      <c r="IG23" s="196"/>
      <c r="IH23" s="196"/>
      <c r="II23" s="196"/>
      <c r="IJ23" s="196"/>
      <c r="IK23" s="196"/>
      <c r="IL23" s="196"/>
      <c r="IM23" s="196"/>
      <c r="IN23" s="196"/>
      <c r="IO23" s="196"/>
      <c r="IP23" s="196"/>
      <c r="IQ23" s="196"/>
      <c r="IR23" s="196"/>
      <c r="IS23" s="196"/>
      <c r="IT23" s="196"/>
    </row>
    <row r="24" spans="1:256">
      <c r="A24" s="188">
        <v>1987</v>
      </c>
      <c r="B24" s="189">
        <v>242.804</v>
      </c>
      <c r="C24" s="190">
        <v>268</v>
      </c>
      <c r="D24" s="133">
        <v>148.30000000000001</v>
      </c>
      <c r="E24" s="133">
        <f t="shared" si="0"/>
        <v>416.3</v>
      </c>
      <c r="F24" s="133">
        <v>20.3</v>
      </c>
      <c r="G24" s="133">
        <v>3.1</v>
      </c>
      <c r="H24" s="133">
        <f t="shared" si="1"/>
        <v>392.9</v>
      </c>
      <c r="I24" s="133">
        <f t="shared" si="2"/>
        <v>1.6181776247508277</v>
      </c>
      <c r="J24" s="133">
        <f t="shared" si="3"/>
        <v>1.5372687435132861</v>
      </c>
      <c r="K24" s="195"/>
      <c r="L24" s="195"/>
      <c r="M24" s="195"/>
      <c r="N24" s="195"/>
      <c r="O24" s="195"/>
      <c r="P24" s="195"/>
      <c r="Q24" s="195"/>
      <c r="R24" s="195"/>
      <c r="S24" s="195"/>
      <c r="T24" s="195"/>
      <c r="U24" s="195"/>
      <c r="V24" s="195"/>
      <c r="W24" s="195"/>
      <c r="X24" s="195"/>
      <c r="Y24" s="195"/>
      <c r="Z24" s="195"/>
      <c r="AA24" s="195"/>
      <c r="AB24" s="195"/>
      <c r="AC24" s="195"/>
      <c r="AD24" s="195"/>
      <c r="AE24" s="195"/>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196"/>
      <c r="DS24" s="196"/>
      <c r="DT24" s="196"/>
      <c r="DU24" s="196"/>
      <c r="DV24" s="196"/>
      <c r="DW24" s="196"/>
      <c r="DX24" s="196"/>
      <c r="DY24" s="196"/>
      <c r="DZ24" s="196"/>
      <c r="EA24" s="196"/>
      <c r="EB24" s="196"/>
      <c r="EC24" s="196"/>
      <c r="ED24" s="196"/>
      <c r="EE24" s="196"/>
      <c r="EF24" s="196"/>
      <c r="EG24" s="196"/>
      <c r="EH24" s="196"/>
      <c r="EI24" s="196"/>
      <c r="EJ24" s="196"/>
      <c r="EK24" s="196"/>
      <c r="EL24" s="196"/>
      <c r="EM24" s="196"/>
      <c r="EN24" s="196"/>
      <c r="EO24" s="196"/>
      <c r="EP24" s="196"/>
      <c r="EQ24" s="196"/>
      <c r="ER24" s="196"/>
      <c r="ES24" s="196"/>
      <c r="ET24" s="196"/>
      <c r="EU24" s="196"/>
      <c r="EV24" s="196"/>
      <c r="EW24" s="196"/>
      <c r="EX24" s="196"/>
      <c r="EY24" s="196"/>
      <c r="EZ24" s="196"/>
      <c r="FA24" s="196"/>
      <c r="FB24" s="196"/>
      <c r="FC24" s="196"/>
      <c r="FD24" s="196"/>
      <c r="FE24" s="196"/>
      <c r="FF24" s="196"/>
      <c r="FG24" s="196"/>
      <c r="FH24" s="196"/>
      <c r="FI24" s="196"/>
      <c r="FJ24" s="196"/>
      <c r="FK24" s="196"/>
      <c r="FL24" s="196"/>
      <c r="FM24" s="196"/>
      <c r="FN24" s="196"/>
      <c r="FO24" s="196"/>
      <c r="FP24" s="196"/>
      <c r="FQ24" s="196"/>
      <c r="FR24" s="196"/>
      <c r="FS24" s="196"/>
      <c r="FT24" s="196"/>
      <c r="FU24" s="196"/>
      <c r="FV24" s="196"/>
      <c r="FW24" s="196"/>
      <c r="FX24" s="196"/>
      <c r="FY24" s="196"/>
      <c r="FZ24" s="196"/>
      <c r="GA24" s="196"/>
      <c r="GB24" s="196"/>
      <c r="GC24" s="196"/>
      <c r="GD24" s="196"/>
      <c r="GE24" s="196"/>
      <c r="GF24" s="196"/>
      <c r="GG24" s="196"/>
      <c r="GH24" s="196"/>
      <c r="GI24" s="196"/>
      <c r="GJ24" s="196"/>
      <c r="GK24" s="196"/>
      <c r="GL24" s="196"/>
      <c r="GM24" s="196"/>
      <c r="GN24" s="196"/>
      <c r="GO24" s="196"/>
      <c r="GP24" s="196"/>
      <c r="GQ24" s="196"/>
      <c r="GR24" s="196"/>
      <c r="GS24" s="196"/>
      <c r="GT24" s="196"/>
      <c r="GU24" s="196"/>
      <c r="GV24" s="196"/>
      <c r="GW24" s="196"/>
      <c r="GX24" s="196"/>
      <c r="GY24" s="196"/>
      <c r="GZ24" s="196"/>
      <c r="HA24" s="196"/>
      <c r="HB24" s="196"/>
      <c r="HC24" s="196"/>
      <c r="HD24" s="196"/>
      <c r="HE24" s="196"/>
      <c r="HF24" s="196"/>
      <c r="HG24" s="196"/>
      <c r="HH24" s="196"/>
      <c r="HI24" s="196"/>
      <c r="HJ24" s="196"/>
      <c r="HK24" s="196"/>
      <c r="HL24" s="196"/>
      <c r="HM24" s="196"/>
      <c r="HN24" s="196"/>
      <c r="HO24" s="196"/>
      <c r="HP24" s="196"/>
      <c r="HQ24" s="196"/>
      <c r="HR24" s="196"/>
      <c r="HS24" s="196"/>
      <c r="HT24" s="196"/>
      <c r="HU24" s="196"/>
      <c r="HV24" s="196"/>
      <c r="HW24" s="196"/>
      <c r="HX24" s="196"/>
      <c r="HY24" s="196"/>
      <c r="HZ24" s="196"/>
      <c r="IA24" s="196"/>
      <c r="IB24" s="196"/>
      <c r="IC24" s="196"/>
      <c r="ID24" s="196"/>
      <c r="IE24" s="196"/>
      <c r="IF24" s="196"/>
      <c r="IG24" s="196"/>
      <c r="IH24" s="196"/>
      <c r="II24" s="196"/>
      <c r="IJ24" s="196"/>
      <c r="IK24" s="196"/>
      <c r="IL24" s="196"/>
      <c r="IM24" s="196"/>
      <c r="IN24" s="196"/>
      <c r="IO24" s="196"/>
      <c r="IP24" s="196"/>
      <c r="IQ24" s="196"/>
      <c r="IR24" s="196"/>
      <c r="IS24" s="196"/>
      <c r="IT24" s="196"/>
    </row>
    <row r="25" spans="1:256">
      <c r="A25" s="188">
        <v>1988</v>
      </c>
      <c r="B25" s="189">
        <v>245.02099999999999</v>
      </c>
      <c r="C25" s="190">
        <v>266</v>
      </c>
      <c r="D25" s="133">
        <v>180.2</v>
      </c>
      <c r="E25" s="133">
        <f t="shared" si="0"/>
        <v>446.2</v>
      </c>
      <c r="F25" s="133">
        <v>15.9</v>
      </c>
      <c r="G25" s="197" t="s">
        <v>32</v>
      </c>
      <c r="H25" s="133">
        <f>E25-F25</f>
        <v>430.3</v>
      </c>
      <c r="I25" s="133">
        <f t="shared" si="2"/>
        <v>1.7561760012407102</v>
      </c>
      <c r="J25" s="133">
        <f t="shared" si="3"/>
        <v>1.6683672011786745</v>
      </c>
      <c r="K25" s="195"/>
      <c r="L25" s="195"/>
      <c r="M25" s="195"/>
      <c r="N25" s="195"/>
      <c r="O25" s="195"/>
      <c r="P25" s="195"/>
      <c r="Q25" s="195"/>
      <c r="R25" s="195"/>
      <c r="S25" s="195"/>
      <c r="T25" s="195"/>
      <c r="U25" s="195"/>
      <c r="V25" s="195"/>
      <c r="W25" s="195"/>
      <c r="X25" s="195"/>
      <c r="Y25" s="195"/>
      <c r="Z25" s="195"/>
      <c r="AA25" s="195"/>
      <c r="AB25" s="195"/>
      <c r="AC25" s="195"/>
      <c r="AD25" s="195"/>
      <c r="AE25" s="195"/>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c r="CZ25" s="196"/>
      <c r="DA25" s="196"/>
      <c r="DB25" s="196"/>
      <c r="DC25" s="196"/>
      <c r="DD25" s="196"/>
      <c r="DE25" s="196"/>
      <c r="DF25" s="196"/>
      <c r="DG25" s="196"/>
      <c r="DH25" s="196"/>
      <c r="DI25" s="196"/>
      <c r="DJ25" s="196"/>
      <c r="DK25" s="196"/>
      <c r="DL25" s="196"/>
      <c r="DM25" s="196"/>
      <c r="DN25" s="196"/>
      <c r="DO25" s="196"/>
      <c r="DP25" s="196"/>
      <c r="DQ25" s="196"/>
      <c r="DR25" s="196"/>
      <c r="DS25" s="196"/>
      <c r="DT25" s="196"/>
      <c r="DU25" s="196"/>
      <c r="DV25" s="196"/>
      <c r="DW25" s="196"/>
      <c r="DX25" s="196"/>
      <c r="DY25" s="196"/>
      <c r="DZ25" s="196"/>
      <c r="EA25" s="196"/>
      <c r="EB25" s="196"/>
      <c r="EC25" s="196"/>
      <c r="ED25" s="196"/>
      <c r="EE25" s="196"/>
      <c r="EF25" s="196"/>
      <c r="EG25" s="196"/>
      <c r="EH25" s="196"/>
      <c r="EI25" s="196"/>
      <c r="EJ25" s="196"/>
      <c r="EK25" s="196"/>
      <c r="EL25" s="196"/>
      <c r="EM25" s="196"/>
      <c r="EN25" s="196"/>
      <c r="EO25" s="196"/>
      <c r="EP25" s="196"/>
      <c r="EQ25" s="196"/>
      <c r="ER25" s="196"/>
      <c r="ES25" s="196"/>
      <c r="ET25" s="196"/>
      <c r="EU25" s="196"/>
      <c r="EV25" s="196"/>
      <c r="EW25" s="196"/>
      <c r="EX25" s="196"/>
      <c r="EY25" s="196"/>
      <c r="EZ25" s="196"/>
      <c r="FA25" s="196"/>
      <c r="FB25" s="196"/>
      <c r="FC25" s="196"/>
      <c r="FD25" s="196"/>
      <c r="FE25" s="196"/>
      <c r="FF25" s="196"/>
      <c r="FG25" s="196"/>
      <c r="FH25" s="196"/>
      <c r="FI25" s="196"/>
      <c r="FJ25" s="196"/>
      <c r="FK25" s="196"/>
      <c r="FL25" s="196"/>
      <c r="FM25" s="196"/>
      <c r="FN25" s="196"/>
      <c r="FO25" s="196"/>
      <c r="FP25" s="196"/>
      <c r="FQ25" s="196"/>
      <c r="FR25" s="196"/>
      <c r="FS25" s="196"/>
      <c r="FT25" s="196"/>
      <c r="FU25" s="196"/>
      <c r="FV25" s="196"/>
      <c r="FW25" s="196"/>
      <c r="FX25" s="196"/>
      <c r="FY25" s="196"/>
      <c r="FZ25" s="196"/>
      <c r="GA25" s="196"/>
      <c r="GB25" s="196"/>
      <c r="GC25" s="196"/>
      <c r="GD25" s="196"/>
      <c r="GE25" s="196"/>
      <c r="GF25" s="196"/>
      <c r="GG25" s="196"/>
      <c r="GH25" s="196"/>
      <c r="GI25" s="196"/>
      <c r="GJ25" s="196"/>
      <c r="GK25" s="196"/>
      <c r="GL25" s="196"/>
      <c r="GM25" s="196"/>
      <c r="GN25" s="196"/>
      <c r="GO25" s="196"/>
      <c r="GP25" s="196"/>
      <c r="GQ25" s="196"/>
      <c r="GR25" s="196"/>
      <c r="GS25" s="196"/>
      <c r="GT25" s="196"/>
      <c r="GU25" s="196"/>
      <c r="GV25" s="196"/>
      <c r="GW25" s="196"/>
      <c r="GX25" s="196"/>
      <c r="GY25" s="196"/>
      <c r="GZ25" s="196"/>
      <c r="HA25" s="196"/>
      <c r="HB25" s="196"/>
      <c r="HC25" s="196"/>
      <c r="HD25" s="196"/>
      <c r="HE25" s="196"/>
      <c r="HF25" s="196"/>
      <c r="HG25" s="196"/>
      <c r="HH25" s="196"/>
      <c r="HI25" s="196"/>
      <c r="HJ25" s="196"/>
      <c r="HK25" s="196"/>
      <c r="HL25" s="196"/>
      <c r="HM25" s="196"/>
      <c r="HN25" s="196"/>
      <c r="HO25" s="196"/>
      <c r="HP25" s="196"/>
      <c r="HQ25" s="196"/>
      <c r="HR25" s="196"/>
      <c r="HS25" s="196"/>
      <c r="HT25" s="196"/>
      <c r="HU25" s="196"/>
      <c r="HV25" s="196"/>
      <c r="HW25" s="196"/>
      <c r="HX25" s="196"/>
      <c r="HY25" s="196"/>
      <c r="HZ25" s="196"/>
      <c r="IA25" s="196"/>
      <c r="IB25" s="196"/>
      <c r="IC25" s="196"/>
      <c r="ID25" s="196"/>
      <c r="IE25" s="196"/>
      <c r="IF25" s="196"/>
      <c r="IG25" s="196"/>
      <c r="IH25" s="196"/>
      <c r="II25" s="196"/>
      <c r="IJ25" s="196"/>
      <c r="IK25" s="196"/>
      <c r="IL25" s="196"/>
      <c r="IM25" s="196"/>
      <c r="IN25" s="196"/>
      <c r="IO25" s="196"/>
      <c r="IP25" s="196"/>
      <c r="IQ25" s="196"/>
      <c r="IR25" s="196"/>
      <c r="IS25" s="196"/>
      <c r="IT25" s="196"/>
    </row>
    <row r="26" spans="1:256">
      <c r="A26" s="188">
        <v>1989</v>
      </c>
      <c r="B26" s="189">
        <v>247.34200000000001</v>
      </c>
      <c r="C26" s="190">
        <v>290</v>
      </c>
      <c r="D26" s="133">
        <v>217.041</v>
      </c>
      <c r="E26" s="133">
        <f t="shared" si="0"/>
        <v>507.041</v>
      </c>
      <c r="F26" s="133">
        <v>21.7</v>
      </c>
      <c r="G26" s="197" t="s">
        <v>32</v>
      </c>
      <c r="H26" s="133">
        <f t="shared" ref="H26:H49" si="4">E26-F26</f>
        <v>485.34100000000001</v>
      </c>
      <c r="I26" s="133">
        <f t="shared" si="2"/>
        <v>1.962226390988995</v>
      </c>
      <c r="J26" s="133">
        <f t="shared" si="3"/>
        <v>1.8641150714395449</v>
      </c>
      <c r="K26" s="195"/>
      <c r="L26" s="195"/>
      <c r="M26" s="195"/>
      <c r="N26" s="195"/>
      <c r="O26" s="195"/>
      <c r="P26" s="195"/>
      <c r="Q26" s="195"/>
      <c r="R26" s="195"/>
      <c r="S26" s="195"/>
      <c r="T26" s="195"/>
      <c r="U26" s="195"/>
      <c r="V26" s="195"/>
      <c r="W26" s="195"/>
      <c r="X26" s="195"/>
      <c r="Y26" s="195"/>
      <c r="Z26" s="195"/>
      <c r="AA26" s="195"/>
      <c r="AB26" s="195"/>
      <c r="AC26" s="195"/>
      <c r="AD26" s="195"/>
      <c r="AE26" s="195"/>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P26" s="196"/>
      <c r="EQ26" s="196"/>
      <c r="ER26" s="196"/>
      <c r="ES26" s="196"/>
      <c r="ET26" s="196"/>
      <c r="EU26" s="196"/>
      <c r="EV26" s="196"/>
      <c r="EW26" s="196"/>
      <c r="EX26" s="196"/>
      <c r="EY26" s="196"/>
      <c r="EZ26" s="196"/>
      <c r="FA26" s="196"/>
      <c r="FB26" s="196"/>
      <c r="FC26" s="196"/>
      <c r="FD26" s="196"/>
      <c r="FE26" s="196"/>
      <c r="FF26" s="196"/>
      <c r="FG26" s="196"/>
      <c r="FH26" s="196"/>
      <c r="FI26" s="196"/>
      <c r="FJ26" s="196"/>
      <c r="FK26" s="196"/>
      <c r="FL26" s="196"/>
      <c r="FM26" s="196"/>
      <c r="FN26" s="196"/>
      <c r="FO26" s="196"/>
      <c r="FP26" s="196"/>
      <c r="FQ26" s="196"/>
      <c r="FR26" s="196"/>
      <c r="FS26" s="196"/>
      <c r="FT26" s="196"/>
      <c r="FU26" s="196"/>
      <c r="FV26" s="196"/>
      <c r="FW26" s="196"/>
      <c r="FX26" s="196"/>
      <c r="FY26" s="196"/>
      <c r="FZ26" s="196"/>
      <c r="GA26" s="196"/>
      <c r="GB26" s="196"/>
      <c r="GC26" s="196"/>
      <c r="GD26" s="196"/>
      <c r="GE26" s="196"/>
      <c r="GF26" s="196"/>
      <c r="GG26" s="196"/>
      <c r="GH26" s="196"/>
      <c r="GI26" s="196"/>
      <c r="GJ26" s="196"/>
      <c r="GK26" s="196"/>
      <c r="GL26" s="196"/>
      <c r="GM26" s="196"/>
      <c r="GN26" s="196"/>
      <c r="GO26" s="196"/>
      <c r="GP26" s="196"/>
      <c r="GQ26" s="196"/>
      <c r="GR26" s="196"/>
      <c r="GS26" s="196"/>
      <c r="GT26" s="196"/>
      <c r="GU26" s="196"/>
      <c r="GV26" s="196"/>
      <c r="GW26" s="196"/>
      <c r="GX26" s="196"/>
      <c r="GY26" s="196"/>
      <c r="GZ26" s="196"/>
      <c r="HA26" s="196"/>
      <c r="HB26" s="196"/>
      <c r="HC26" s="196"/>
      <c r="HD26" s="196"/>
      <c r="HE26" s="196"/>
      <c r="HF26" s="196"/>
      <c r="HG26" s="196"/>
      <c r="HH26" s="196"/>
      <c r="HI26" s="196"/>
      <c r="HJ26" s="196"/>
      <c r="HK26" s="196"/>
      <c r="HL26" s="196"/>
      <c r="HM26" s="196"/>
      <c r="HN26" s="196"/>
      <c r="HO26" s="196"/>
      <c r="HP26" s="196"/>
      <c r="HQ26" s="196"/>
      <c r="HR26" s="196"/>
      <c r="HS26" s="196"/>
      <c r="HT26" s="196"/>
      <c r="HU26" s="196"/>
      <c r="HV26" s="196"/>
      <c r="HW26" s="196"/>
      <c r="HX26" s="196"/>
      <c r="HY26" s="196"/>
      <c r="HZ26" s="196"/>
      <c r="IA26" s="196"/>
      <c r="IB26" s="196"/>
      <c r="IC26" s="196"/>
      <c r="ID26" s="196"/>
      <c r="IE26" s="196"/>
      <c r="IF26" s="196"/>
      <c r="IG26" s="196"/>
      <c r="IH26" s="196"/>
      <c r="II26" s="196"/>
      <c r="IJ26" s="196"/>
      <c r="IK26" s="196"/>
      <c r="IL26" s="196"/>
      <c r="IM26" s="196"/>
      <c r="IN26" s="196"/>
      <c r="IO26" s="196"/>
      <c r="IP26" s="196"/>
      <c r="IQ26" s="196"/>
      <c r="IR26" s="196"/>
      <c r="IS26" s="196"/>
      <c r="IT26" s="196"/>
    </row>
    <row r="27" spans="1:256">
      <c r="A27" s="188">
        <v>1990</v>
      </c>
      <c r="B27" s="189">
        <v>250.13200000000001</v>
      </c>
      <c r="C27" s="190">
        <v>282</v>
      </c>
      <c r="D27" s="190">
        <v>251.07300000000001</v>
      </c>
      <c r="E27" s="133">
        <f t="shared" si="0"/>
        <v>533.07299999999998</v>
      </c>
      <c r="F27" s="133">
        <v>20.663</v>
      </c>
      <c r="G27" s="197" t="s">
        <v>32</v>
      </c>
      <c r="H27" s="133">
        <f t="shared" si="4"/>
        <v>512.41</v>
      </c>
      <c r="I27" s="133">
        <f t="shared" si="2"/>
        <v>2.048558361185294</v>
      </c>
      <c r="J27" s="133">
        <f t="shared" si="3"/>
        <v>1.9461304431260291</v>
      </c>
      <c r="K27" s="195"/>
      <c r="L27" s="195"/>
      <c r="M27" s="195"/>
      <c r="N27" s="195"/>
      <c r="O27" s="195"/>
      <c r="P27" s="195"/>
      <c r="Q27" s="195"/>
      <c r="R27" s="195"/>
      <c r="S27" s="195"/>
      <c r="T27" s="195"/>
      <c r="U27" s="195"/>
      <c r="V27" s="195"/>
      <c r="W27" s="195"/>
      <c r="X27" s="195"/>
      <c r="Y27" s="195"/>
      <c r="Z27" s="195"/>
      <c r="AA27" s="195"/>
      <c r="AB27" s="195"/>
      <c r="AC27" s="195"/>
      <c r="AD27" s="195"/>
      <c r="AE27" s="195"/>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96"/>
      <c r="CP27" s="196"/>
      <c r="CQ27" s="196"/>
      <c r="CR27" s="196"/>
      <c r="CS27" s="196"/>
      <c r="CT27" s="196"/>
      <c r="CU27" s="196"/>
      <c r="CV27" s="196"/>
      <c r="CW27" s="196"/>
      <c r="CX27" s="196"/>
      <c r="CY27" s="196"/>
      <c r="CZ27" s="196"/>
      <c r="DA27" s="196"/>
      <c r="DB27" s="196"/>
      <c r="DC27" s="196"/>
      <c r="DD27" s="196"/>
      <c r="DE27" s="196"/>
      <c r="DF27" s="196"/>
      <c r="DG27" s="196"/>
      <c r="DH27" s="196"/>
      <c r="DI27" s="196"/>
      <c r="DJ27" s="196"/>
      <c r="DK27" s="196"/>
      <c r="DL27" s="196"/>
      <c r="DM27" s="196"/>
      <c r="DN27" s="196"/>
      <c r="DO27" s="196"/>
      <c r="DP27" s="196"/>
      <c r="DQ27" s="196"/>
      <c r="DR27" s="196"/>
      <c r="DS27" s="196"/>
      <c r="DT27" s="196"/>
      <c r="DU27" s="196"/>
      <c r="DV27" s="196"/>
      <c r="DW27" s="196"/>
      <c r="DX27" s="196"/>
      <c r="DY27" s="196"/>
      <c r="DZ27" s="196"/>
      <c r="EA27" s="196"/>
      <c r="EB27" s="196"/>
      <c r="EC27" s="196"/>
      <c r="ED27" s="196"/>
      <c r="EE27" s="196"/>
      <c r="EF27" s="196"/>
      <c r="EG27" s="196"/>
      <c r="EH27" s="196"/>
      <c r="EI27" s="196"/>
      <c r="EJ27" s="196"/>
      <c r="EK27" s="196"/>
      <c r="EL27" s="196"/>
      <c r="EM27" s="196"/>
      <c r="EN27" s="196"/>
      <c r="EO27" s="196"/>
      <c r="EP27" s="196"/>
      <c r="EQ27" s="196"/>
      <c r="ER27" s="196"/>
      <c r="ES27" s="196"/>
      <c r="ET27" s="196"/>
      <c r="EU27" s="196"/>
      <c r="EV27" s="196"/>
      <c r="EW27" s="196"/>
      <c r="EX27" s="196"/>
      <c r="EY27" s="196"/>
      <c r="EZ27" s="196"/>
      <c r="FA27" s="196"/>
      <c r="FB27" s="196"/>
      <c r="FC27" s="196"/>
      <c r="FD27" s="196"/>
      <c r="FE27" s="196"/>
      <c r="FF27" s="196"/>
      <c r="FG27" s="196"/>
      <c r="FH27" s="196"/>
      <c r="FI27" s="196"/>
      <c r="FJ27" s="196"/>
      <c r="FK27" s="196"/>
      <c r="FL27" s="196"/>
      <c r="FM27" s="196"/>
      <c r="FN27" s="196"/>
      <c r="FO27" s="196"/>
      <c r="FP27" s="196"/>
      <c r="FQ27" s="196"/>
      <c r="FR27" s="196"/>
      <c r="FS27" s="196"/>
      <c r="FT27" s="196"/>
      <c r="FU27" s="196"/>
      <c r="FV27" s="196"/>
      <c r="FW27" s="196"/>
      <c r="FX27" s="196"/>
      <c r="FY27" s="196"/>
      <c r="FZ27" s="196"/>
      <c r="GA27" s="196"/>
      <c r="GB27" s="196"/>
      <c r="GC27" s="196"/>
      <c r="GD27" s="196"/>
      <c r="GE27" s="196"/>
      <c r="GF27" s="196"/>
      <c r="GG27" s="196"/>
      <c r="GH27" s="196"/>
      <c r="GI27" s="196"/>
      <c r="GJ27" s="196"/>
      <c r="GK27" s="196"/>
      <c r="GL27" s="196"/>
      <c r="GM27" s="196"/>
      <c r="GN27" s="196"/>
      <c r="GO27" s="196"/>
      <c r="GP27" s="196"/>
      <c r="GQ27" s="196"/>
      <c r="GR27" s="196"/>
      <c r="GS27" s="196"/>
      <c r="GT27" s="196"/>
      <c r="GU27" s="196"/>
      <c r="GV27" s="196"/>
      <c r="GW27" s="196"/>
      <c r="GX27" s="196"/>
      <c r="GY27" s="196"/>
      <c r="GZ27" s="196"/>
      <c r="HA27" s="196"/>
      <c r="HB27" s="196"/>
      <c r="HC27" s="196"/>
      <c r="HD27" s="196"/>
      <c r="HE27" s="196"/>
      <c r="HF27" s="196"/>
      <c r="HG27" s="196"/>
      <c r="HH27" s="196"/>
      <c r="HI27" s="196"/>
      <c r="HJ27" s="196"/>
      <c r="HK27" s="196"/>
      <c r="HL27" s="196"/>
      <c r="HM27" s="196"/>
      <c r="HN27" s="196"/>
      <c r="HO27" s="196"/>
      <c r="HP27" s="196"/>
      <c r="HQ27" s="196"/>
      <c r="HR27" s="196"/>
      <c r="HS27" s="196"/>
      <c r="HT27" s="196"/>
      <c r="HU27" s="196"/>
      <c r="HV27" s="196"/>
      <c r="HW27" s="196"/>
      <c r="HX27" s="196"/>
      <c r="HY27" s="196"/>
      <c r="HZ27" s="196"/>
      <c r="IA27" s="196"/>
      <c r="IB27" s="196"/>
      <c r="IC27" s="196"/>
      <c r="ID27" s="196"/>
      <c r="IE27" s="196"/>
      <c r="IF27" s="196"/>
      <c r="IG27" s="196"/>
      <c r="IH27" s="196"/>
      <c r="II27" s="196"/>
      <c r="IJ27" s="196"/>
      <c r="IK27" s="196"/>
      <c r="IL27" s="196"/>
      <c r="IM27" s="196"/>
      <c r="IN27" s="196"/>
      <c r="IO27" s="196"/>
      <c r="IP27" s="196"/>
      <c r="IQ27" s="196"/>
      <c r="IR27" s="196"/>
      <c r="IS27" s="196"/>
      <c r="IT27" s="196"/>
      <c r="IU27" s="196"/>
      <c r="IV27" s="196"/>
    </row>
    <row r="28" spans="1:256">
      <c r="A28" s="191">
        <v>1991</v>
      </c>
      <c r="B28" s="192">
        <v>253.49299999999999</v>
      </c>
      <c r="C28" s="193">
        <v>250</v>
      </c>
      <c r="D28" s="193">
        <v>253.86099999999999</v>
      </c>
      <c r="E28" s="194">
        <f t="shared" si="0"/>
        <v>503.86099999999999</v>
      </c>
      <c r="F28" s="193">
        <v>19.59</v>
      </c>
      <c r="G28" s="198" t="s">
        <v>32</v>
      </c>
      <c r="H28" s="194">
        <f t="shared" si="4"/>
        <v>484.27100000000002</v>
      </c>
      <c r="I28" s="194">
        <f t="shared" si="2"/>
        <v>1.9103920029349923</v>
      </c>
      <c r="J28" s="194">
        <f t="shared" si="3"/>
        <v>1.8148724027882428</v>
      </c>
      <c r="K28" s="195"/>
      <c r="L28" s="195"/>
      <c r="M28" s="195"/>
      <c r="N28" s="195"/>
      <c r="O28" s="195"/>
      <c r="P28" s="195"/>
      <c r="Q28" s="195"/>
      <c r="R28" s="195"/>
      <c r="S28" s="195"/>
      <c r="T28" s="195"/>
      <c r="U28" s="195"/>
      <c r="V28" s="195"/>
      <c r="W28" s="195"/>
      <c r="X28" s="195"/>
      <c r="Y28" s="195"/>
      <c r="Z28" s="195"/>
      <c r="AA28" s="195"/>
      <c r="AB28" s="195"/>
      <c r="AC28" s="195"/>
      <c r="AD28" s="195"/>
      <c r="AE28" s="195"/>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6"/>
      <c r="FX28" s="196"/>
      <c r="FY28" s="196"/>
      <c r="FZ28" s="196"/>
      <c r="GA28" s="196"/>
      <c r="GB28" s="196"/>
      <c r="GC28" s="196"/>
      <c r="GD28" s="196"/>
      <c r="GE28" s="196"/>
      <c r="GF28" s="196"/>
      <c r="GG28" s="196"/>
      <c r="GH28" s="196"/>
      <c r="GI28" s="196"/>
      <c r="GJ28" s="196"/>
      <c r="GK28" s="196"/>
      <c r="GL28" s="196"/>
      <c r="GM28" s="196"/>
      <c r="GN28" s="196"/>
      <c r="GO28" s="196"/>
      <c r="GP28" s="196"/>
      <c r="GQ28" s="196"/>
      <c r="GR28" s="196"/>
      <c r="GS28" s="196"/>
      <c r="GT28" s="196"/>
      <c r="GU28" s="196"/>
      <c r="GV28" s="196"/>
      <c r="GW28" s="196"/>
      <c r="GX28" s="196"/>
      <c r="GY28" s="196"/>
      <c r="GZ28" s="196"/>
      <c r="HA28" s="196"/>
      <c r="HB28" s="196"/>
      <c r="HC28" s="196"/>
      <c r="HD28" s="196"/>
      <c r="HE28" s="196"/>
      <c r="HF28" s="196"/>
      <c r="HG28" s="196"/>
      <c r="HH28" s="196"/>
      <c r="HI28" s="196"/>
      <c r="HJ28" s="196"/>
      <c r="HK28" s="196"/>
      <c r="HL28" s="196"/>
      <c r="HM28" s="196"/>
      <c r="HN28" s="196"/>
      <c r="HO28" s="196"/>
      <c r="HP28" s="196"/>
      <c r="HQ28" s="196"/>
      <c r="HR28" s="196"/>
      <c r="HS28" s="196"/>
      <c r="HT28" s="196"/>
      <c r="HU28" s="196"/>
      <c r="HV28" s="196"/>
      <c r="HW28" s="196"/>
      <c r="HX28" s="196"/>
      <c r="HY28" s="196"/>
      <c r="HZ28" s="196"/>
      <c r="IA28" s="196"/>
      <c r="IB28" s="196"/>
      <c r="IC28" s="196"/>
      <c r="ID28" s="196"/>
      <c r="IE28" s="196"/>
      <c r="IF28" s="196"/>
      <c r="IG28" s="196"/>
      <c r="IH28" s="196"/>
      <c r="II28" s="196"/>
      <c r="IJ28" s="196"/>
      <c r="IK28" s="196"/>
      <c r="IL28" s="196"/>
      <c r="IM28" s="196"/>
      <c r="IN28" s="196"/>
      <c r="IO28" s="196"/>
      <c r="IP28" s="196"/>
      <c r="IQ28" s="196"/>
      <c r="IR28" s="196"/>
      <c r="IS28" s="196"/>
      <c r="IT28" s="196"/>
    </row>
    <row r="29" spans="1:256">
      <c r="A29" s="191">
        <v>1992</v>
      </c>
      <c r="B29" s="192">
        <v>256.89400000000001</v>
      </c>
      <c r="C29" s="193">
        <v>260</v>
      </c>
      <c r="D29" s="193">
        <v>272.66899999999998</v>
      </c>
      <c r="E29" s="194">
        <f t="shared" si="0"/>
        <v>532.66899999999998</v>
      </c>
      <c r="F29" s="193">
        <v>20.946999999999999</v>
      </c>
      <c r="G29" s="198" t="s">
        <v>32</v>
      </c>
      <c r="H29" s="194">
        <f t="shared" si="4"/>
        <v>511.72199999999998</v>
      </c>
      <c r="I29" s="194">
        <f t="shared" si="2"/>
        <v>1.9919577724664645</v>
      </c>
      <c r="J29" s="194">
        <f t="shared" si="3"/>
        <v>1.8923598838431412</v>
      </c>
      <c r="K29" s="195"/>
      <c r="L29" s="195"/>
      <c r="M29" s="195"/>
      <c r="N29" s="195"/>
      <c r="O29" s="195"/>
      <c r="P29" s="195"/>
      <c r="Q29" s="195"/>
      <c r="R29" s="195"/>
      <c r="S29" s="195"/>
      <c r="T29" s="195"/>
      <c r="U29" s="195"/>
      <c r="V29" s="195"/>
      <c r="W29" s="195"/>
      <c r="X29" s="195"/>
      <c r="Y29" s="195"/>
      <c r="Z29" s="195"/>
      <c r="AA29" s="195"/>
      <c r="AB29" s="195"/>
      <c r="AC29" s="195"/>
      <c r="AD29" s="195"/>
      <c r="AE29" s="195"/>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6"/>
      <c r="DD29" s="196"/>
      <c r="DE29" s="196"/>
      <c r="DF29" s="196"/>
      <c r="DG29" s="196"/>
      <c r="DH29" s="196"/>
      <c r="DI29" s="196"/>
      <c r="DJ29" s="196"/>
      <c r="DK29" s="196"/>
      <c r="DL29" s="196"/>
      <c r="DM29" s="196"/>
      <c r="DN29" s="196"/>
      <c r="DO29" s="196"/>
      <c r="DP29" s="196"/>
      <c r="DQ29" s="196"/>
      <c r="DR29" s="196"/>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P29" s="196"/>
      <c r="EQ29" s="196"/>
      <c r="ER29" s="196"/>
      <c r="ES29" s="196"/>
      <c r="ET29" s="196"/>
      <c r="EU29" s="196"/>
      <c r="EV29" s="196"/>
      <c r="EW29" s="196"/>
      <c r="EX29" s="196"/>
      <c r="EY29" s="196"/>
      <c r="EZ29" s="196"/>
      <c r="FA29" s="196"/>
      <c r="FB29" s="196"/>
      <c r="FC29" s="196"/>
      <c r="FD29" s="196"/>
      <c r="FE29" s="196"/>
      <c r="FF29" s="196"/>
      <c r="FG29" s="196"/>
      <c r="FH29" s="196"/>
      <c r="FI29" s="196"/>
      <c r="FJ29" s="196"/>
      <c r="FK29" s="196"/>
      <c r="FL29" s="196"/>
      <c r="FM29" s="196"/>
      <c r="FN29" s="196"/>
      <c r="FO29" s="196"/>
      <c r="FP29" s="196"/>
      <c r="FQ29" s="196"/>
      <c r="FR29" s="196"/>
      <c r="FS29" s="196"/>
      <c r="FT29" s="196"/>
      <c r="FU29" s="196"/>
      <c r="FV29" s="196"/>
      <c r="FW29" s="196"/>
      <c r="FX29" s="196"/>
      <c r="FY29" s="196"/>
      <c r="FZ29" s="196"/>
      <c r="GA29" s="196"/>
      <c r="GB29" s="196"/>
      <c r="GC29" s="196"/>
      <c r="GD29" s="196"/>
      <c r="GE29" s="196"/>
      <c r="GF29" s="196"/>
      <c r="GG29" s="196"/>
      <c r="GH29" s="196"/>
      <c r="GI29" s="196"/>
      <c r="GJ29" s="196"/>
      <c r="GK29" s="196"/>
      <c r="GL29" s="196"/>
      <c r="GM29" s="196"/>
      <c r="GN29" s="196"/>
      <c r="GO29" s="196"/>
      <c r="GP29" s="196"/>
      <c r="GQ29" s="196"/>
      <c r="GR29" s="196"/>
      <c r="GS29" s="196"/>
      <c r="GT29" s="196"/>
      <c r="GU29" s="196"/>
      <c r="GV29" s="196"/>
      <c r="GW29" s="196"/>
      <c r="GX29" s="196"/>
      <c r="GY29" s="196"/>
      <c r="GZ29" s="196"/>
      <c r="HA29" s="196"/>
      <c r="HB29" s="196"/>
      <c r="HC29" s="196"/>
      <c r="HD29" s="196"/>
      <c r="HE29" s="196"/>
      <c r="HF29" s="196"/>
      <c r="HG29" s="196"/>
      <c r="HH29" s="196"/>
      <c r="HI29" s="196"/>
      <c r="HJ29" s="196"/>
      <c r="HK29" s="196"/>
      <c r="HL29" s="196"/>
      <c r="HM29" s="196"/>
      <c r="HN29" s="196"/>
      <c r="HO29" s="196"/>
      <c r="HP29" s="196"/>
      <c r="HQ29" s="196"/>
      <c r="HR29" s="196"/>
      <c r="HS29" s="196"/>
      <c r="HT29" s="196"/>
      <c r="HU29" s="196"/>
      <c r="HV29" s="196"/>
      <c r="HW29" s="196"/>
      <c r="HX29" s="196"/>
      <c r="HY29" s="196"/>
      <c r="HZ29" s="196"/>
      <c r="IA29" s="196"/>
      <c r="IB29" s="196"/>
      <c r="IC29" s="196"/>
      <c r="ID29" s="196"/>
      <c r="IE29" s="196"/>
      <c r="IF29" s="196"/>
      <c r="IG29" s="196"/>
      <c r="IH29" s="196"/>
      <c r="II29" s="196"/>
      <c r="IJ29" s="196"/>
      <c r="IK29" s="196"/>
      <c r="IL29" s="196"/>
      <c r="IM29" s="196"/>
      <c r="IN29" s="196"/>
      <c r="IO29" s="196"/>
      <c r="IP29" s="196"/>
      <c r="IQ29" s="196"/>
      <c r="IR29" s="196"/>
      <c r="IS29" s="196"/>
      <c r="IT29" s="196"/>
    </row>
    <row r="30" spans="1:256">
      <c r="A30" s="191">
        <v>1993</v>
      </c>
      <c r="B30" s="192">
        <v>260.255</v>
      </c>
      <c r="C30" s="193">
        <v>270</v>
      </c>
      <c r="D30" s="193">
        <v>280.28399999999999</v>
      </c>
      <c r="E30" s="194">
        <f t="shared" si="0"/>
        <v>550.28399999999999</v>
      </c>
      <c r="F30" s="193">
        <v>20.209</v>
      </c>
      <c r="G30" s="198" t="s">
        <v>32</v>
      </c>
      <c r="H30" s="194">
        <f t="shared" si="4"/>
        <v>530.07500000000005</v>
      </c>
      <c r="I30" s="194">
        <f t="shared" si="2"/>
        <v>2.0367524158997909</v>
      </c>
      <c r="J30" s="194">
        <f t="shared" si="3"/>
        <v>1.9349147951048011</v>
      </c>
      <c r="K30" s="195"/>
      <c r="L30" s="195"/>
      <c r="M30" s="195"/>
      <c r="N30" s="195"/>
      <c r="O30" s="195"/>
      <c r="P30" s="195"/>
      <c r="Q30" s="195"/>
      <c r="R30" s="195"/>
      <c r="S30" s="195"/>
      <c r="T30" s="195"/>
      <c r="U30" s="195"/>
      <c r="V30" s="195"/>
      <c r="W30" s="195"/>
      <c r="X30" s="195"/>
      <c r="Y30" s="195"/>
      <c r="Z30" s="195"/>
      <c r="AA30" s="195"/>
      <c r="AB30" s="195"/>
      <c r="AC30" s="195"/>
      <c r="AD30" s="195"/>
      <c r="AE30" s="195"/>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c r="ES30" s="196"/>
      <c r="ET30" s="196"/>
      <c r="EU30" s="196"/>
      <c r="EV30" s="196"/>
      <c r="EW30" s="196"/>
      <c r="EX30" s="196"/>
      <c r="EY30" s="196"/>
      <c r="EZ30" s="196"/>
      <c r="FA30" s="196"/>
      <c r="FB30" s="196"/>
      <c r="FC30" s="196"/>
      <c r="FD30" s="196"/>
      <c r="FE30" s="196"/>
      <c r="FF30" s="196"/>
      <c r="FG30" s="196"/>
      <c r="FH30" s="196"/>
      <c r="FI30" s="196"/>
      <c r="FJ30" s="196"/>
      <c r="FK30" s="196"/>
      <c r="FL30" s="196"/>
      <c r="FM30" s="196"/>
      <c r="FN30" s="196"/>
      <c r="FO30" s="196"/>
      <c r="FP30" s="196"/>
      <c r="FQ30" s="196"/>
      <c r="FR30" s="196"/>
      <c r="FS30" s="196"/>
      <c r="FT30" s="196"/>
      <c r="FU30" s="196"/>
      <c r="FV30" s="196"/>
      <c r="FW30" s="196"/>
      <c r="FX30" s="196"/>
      <c r="FY30" s="196"/>
      <c r="FZ30" s="196"/>
      <c r="GA30" s="196"/>
      <c r="GB30" s="196"/>
      <c r="GC30" s="196"/>
      <c r="GD30" s="196"/>
      <c r="GE30" s="196"/>
      <c r="GF30" s="196"/>
      <c r="GG30" s="196"/>
      <c r="GH30" s="196"/>
      <c r="GI30" s="196"/>
      <c r="GJ30" s="196"/>
      <c r="GK30" s="196"/>
      <c r="GL30" s="196"/>
      <c r="GM30" s="196"/>
      <c r="GN30" s="196"/>
      <c r="GO30" s="196"/>
      <c r="GP30" s="196"/>
      <c r="GQ30" s="196"/>
      <c r="GR30" s="196"/>
      <c r="GS30" s="196"/>
      <c r="GT30" s="196"/>
      <c r="GU30" s="196"/>
      <c r="GV30" s="196"/>
      <c r="GW30" s="196"/>
      <c r="GX30" s="196"/>
      <c r="GY30" s="196"/>
      <c r="GZ30" s="196"/>
      <c r="HA30" s="196"/>
      <c r="HB30" s="196"/>
      <c r="HC30" s="196"/>
      <c r="HD30" s="196"/>
      <c r="HE30" s="196"/>
      <c r="HF30" s="196"/>
      <c r="HG30" s="196"/>
      <c r="HH30" s="196"/>
      <c r="HI30" s="196"/>
      <c r="HJ30" s="196"/>
      <c r="HK30" s="196"/>
      <c r="HL30" s="196"/>
      <c r="HM30" s="196"/>
      <c r="HN30" s="196"/>
      <c r="HO30" s="196"/>
      <c r="HP30" s="196"/>
      <c r="HQ30" s="196"/>
      <c r="HR30" s="196"/>
      <c r="HS30" s="196"/>
      <c r="HT30" s="196"/>
      <c r="HU30" s="196"/>
      <c r="HV30" s="196"/>
      <c r="HW30" s="196"/>
      <c r="HX30" s="196"/>
      <c r="HY30" s="196"/>
      <c r="HZ30" s="196"/>
      <c r="IA30" s="196"/>
      <c r="IB30" s="196"/>
      <c r="IC30" s="196"/>
      <c r="ID30" s="196"/>
      <c r="IE30" s="196"/>
      <c r="IF30" s="196"/>
      <c r="IG30" s="196"/>
      <c r="IH30" s="196"/>
      <c r="II30" s="196"/>
      <c r="IJ30" s="196"/>
      <c r="IK30" s="196"/>
      <c r="IL30" s="196"/>
      <c r="IM30" s="196"/>
      <c r="IN30" s="196"/>
      <c r="IO30" s="196"/>
      <c r="IP30" s="196"/>
      <c r="IQ30" s="196"/>
      <c r="IR30" s="196"/>
      <c r="IS30" s="196"/>
      <c r="IT30" s="196"/>
    </row>
    <row r="31" spans="1:256">
      <c r="A31" s="191">
        <v>1994</v>
      </c>
      <c r="B31" s="192">
        <v>263.43599999999998</v>
      </c>
      <c r="C31" s="193">
        <v>260</v>
      </c>
      <c r="D31" s="193">
        <v>289.06</v>
      </c>
      <c r="E31" s="194">
        <f t="shared" si="0"/>
        <v>549.05999999999995</v>
      </c>
      <c r="F31" s="193">
        <v>17.763999999999999</v>
      </c>
      <c r="G31" s="198" t="s">
        <v>32</v>
      </c>
      <c r="H31" s="194">
        <f t="shared" si="4"/>
        <v>531.29599999999994</v>
      </c>
      <c r="I31" s="194">
        <f t="shared" si="2"/>
        <v>2.0167934526792086</v>
      </c>
      <c r="J31" s="194">
        <f t="shared" si="3"/>
        <v>1.915953780045248</v>
      </c>
      <c r="K31" s="195"/>
      <c r="L31" s="195"/>
      <c r="M31" s="195"/>
      <c r="N31" s="195"/>
      <c r="O31" s="195"/>
      <c r="P31" s="195"/>
      <c r="Q31" s="195"/>
      <c r="R31" s="195"/>
      <c r="S31" s="195"/>
      <c r="T31" s="195"/>
      <c r="U31" s="195"/>
      <c r="V31" s="195"/>
      <c r="W31" s="195"/>
      <c r="X31" s="195"/>
      <c r="Y31" s="195"/>
      <c r="Z31" s="195"/>
      <c r="AA31" s="195"/>
      <c r="AB31" s="195"/>
      <c r="AC31" s="195"/>
      <c r="AD31" s="195"/>
      <c r="AE31" s="195"/>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c r="EU31" s="196"/>
      <c r="EV31" s="196"/>
      <c r="EW31" s="196"/>
      <c r="EX31" s="196"/>
      <c r="EY31" s="196"/>
      <c r="EZ31" s="196"/>
      <c r="FA31" s="196"/>
      <c r="FB31" s="196"/>
      <c r="FC31" s="196"/>
      <c r="FD31" s="196"/>
      <c r="FE31" s="196"/>
      <c r="FF31" s="196"/>
      <c r="FG31" s="196"/>
      <c r="FH31" s="196"/>
      <c r="FI31" s="196"/>
      <c r="FJ31" s="196"/>
      <c r="FK31" s="196"/>
      <c r="FL31" s="196"/>
      <c r="FM31" s="196"/>
      <c r="FN31" s="196"/>
      <c r="FO31" s="196"/>
      <c r="FP31" s="196"/>
      <c r="FQ31" s="196"/>
      <c r="FR31" s="196"/>
      <c r="FS31" s="196"/>
      <c r="FT31" s="196"/>
      <c r="FU31" s="196"/>
      <c r="FV31" s="196"/>
      <c r="FW31" s="196"/>
      <c r="FX31" s="196"/>
      <c r="FY31" s="196"/>
      <c r="FZ31" s="196"/>
      <c r="GA31" s="196"/>
      <c r="GB31" s="196"/>
      <c r="GC31" s="196"/>
      <c r="GD31" s="196"/>
      <c r="GE31" s="196"/>
      <c r="GF31" s="196"/>
      <c r="GG31" s="196"/>
      <c r="GH31" s="196"/>
      <c r="GI31" s="196"/>
      <c r="GJ31" s="196"/>
      <c r="GK31" s="196"/>
      <c r="GL31" s="196"/>
      <c r="GM31" s="196"/>
      <c r="GN31" s="196"/>
      <c r="GO31" s="196"/>
      <c r="GP31" s="196"/>
      <c r="GQ31" s="196"/>
      <c r="GR31" s="196"/>
      <c r="GS31" s="196"/>
      <c r="GT31" s="196"/>
      <c r="GU31" s="196"/>
      <c r="GV31" s="196"/>
      <c r="GW31" s="196"/>
      <c r="GX31" s="196"/>
      <c r="GY31" s="196"/>
      <c r="GZ31" s="196"/>
      <c r="HA31" s="196"/>
      <c r="HB31" s="196"/>
      <c r="HC31" s="196"/>
      <c r="HD31" s="196"/>
      <c r="HE31" s="196"/>
      <c r="HF31" s="196"/>
      <c r="HG31" s="196"/>
      <c r="HH31" s="196"/>
      <c r="HI31" s="196"/>
      <c r="HJ31" s="196"/>
      <c r="HK31" s="196"/>
      <c r="HL31" s="196"/>
      <c r="HM31" s="196"/>
      <c r="HN31" s="196"/>
      <c r="HO31" s="196"/>
      <c r="HP31" s="196"/>
      <c r="HQ31" s="196"/>
      <c r="HR31" s="196"/>
      <c r="HS31" s="196"/>
      <c r="HT31" s="196"/>
      <c r="HU31" s="196"/>
      <c r="HV31" s="196"/>
      <c r="HW31" s="196"/>
      <c r="HX31" s="196"/>
      <c r="HY31" s="196"/>
      <c r="HZ31" s="196"/>
      <c r="IA31" s="196"/>
      <c r="IB31" s="196"/>
      <c r="IC31" s="196"/>
      <c r="ID31" s="196"/>
      <c r="IE31" s="196"/>
      <c r="IF31" s="196"/>
      <c r="IG31" s="196"/>
      <c r="IH31" s="196"/>
      <c r="II31" s="196"/>
      <c r="IJ31" s="196"/>
      <c r="IK31" s="196"/>
      <c r="IL31" s="196"/>
      <c r="IM31" s="196"/>
      <c r="IN31" s="196"/>
      <c r="IO31" s="196"/>
      <c r="IP31" s="196"/>
      <c r="IQ31" s="196"/>
      <c r="IR31" s="196"/>
      <c r="IS31" s="196"/>
      <c r="IT31" s="196"/>
    </row>
    <row r="32" spans="1:256">
      <c r="A32" s="191">
        <v>1995</v>
      </c>
      <c r="B32" s="192">
        <v>266.55700000000002</v>
      </c>
      <c r="C32" s="193">
        <v>250</v>
      </c>
      <c r="D32" s="193">
        <v>274.71800000000002</v>
      </c>
      <c r="E32" s="194">
        <f t="shared" si="0"/>
        <v>524.71800000000007</v>
      </c>
      <c r="F32" s="193">
        <v>16.289000000000001</v>
      </c>
      <c r="G32" s="198" t="s">
        <v>32</v>
      </c>
      <c r="H32" s="194">
        <f t="shared" si="4"/>
        <v>508.42900000000009</v>
      </c>
      <c r="I32" s="194">
        <f t="shared" si="2"/>
        <v>1.9073931654392871</v>
      </c>
      <c r="J32" s="194">
        <f t="shared" si="3"/>
        <v>1.8120235071673225</v>
      </c>
      <c r="K32" s="195"/>
      <c r="L32" s="195"/>
      <c r="M32" s="195"/>
      <c r="N32" s="195"/>
      <c r="O32" s="195"/>
      <c r="P32" s="195"/>
      <c r="Q32" s="195"/>
      <c r="R32" s="195"/>
      <c r="S32" s="195"/>
      <c r="T32" s="195"/>
      <c r="U32" s="195"/>
      <c r="V32" s="195"/>
      <c r="W32" s="195"/>
      <c r="X32" s="195"/>
      <c r="Y32" s="195"/>
      <c r="Z32" s="195"/>
      <c r="AA32" s="195"/>
      <c r="AB32" s="195"/>
      <c r="AC32" s="195"/>
      <c r="AD32" s="195"/>
      <c r="AE32" s="195"/>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c r="EX32" s="196"/>
      <c r="EY32" s="196"/>
      <c r="EZ32" s="196"/>
      <c r="FA32" s="196"/>
      <c r="FB32" s="196"/>
      <c r="FC32" s="196"/>
      <c r="FD32" s="196"/>
      <c r="FE32" s="196"/>
      <c r="FF32" s="196"/>
      <c r="FG32" s="196"/>
      <c r="FH32" s="196"/>
      <c r="FI32" s="196"/>
      <c r="FJ32" s="196"/>
      <c r="FK32" s="196"/>
      <c r="FL32" s="196"/>
      <c r="FM32" s="196"/>
      <c r="FN32" s="196"/>
      <c r="FO32" s="196"/>
      <c r="FP32" s="196"/>
      <c r="FQ32" s="196"/>
      <c r="FR32" s="196"/>
      <c r="FS32" s="196"/>
      <c r="FT32" s="196"/>
      <c r="FU32" s="196"/>
      <c r="FV32" s="196"/>
      <c r="FW32" s="196"/>
      <c r="FX32" s="196"/>
      <c r="FY32" s="196"/>
      <c r="FZ32" s="196"/>
      <c r="GA32" s="196"/>
      <c r="GB32" s="196"/>
      <c r="GC32" s="196"/>
      <c r="GD32" s="196"/>
      <c r="GE32" s="196"/>
      <c r="GF32" s="196"/>
      <c r="GG32" s="196"/>
      <c r="GH32" s="196"/>
      <c r="GI32" s="196"/>
      <c r="GJ32" s="196"/>
      <c r="GK32" s="196"/>
      <c r="GL32" s="196"/>
      <c r="GM32" s="196"/>
      <c r="GN32" s="196"/>
      <c r="GO32" s="196"/>
      <c r="GP32" s="196"/>
      <c r="GQ32" s="196"/>
      <c r="GR32" s="196"/>
      <c r="GS32" s="196"/>
      <c r="GT32" s="196"/>
      <c r="GU32" s="196"/>
      <c r="GV32" s="196"/>
      <c r="GW32" s="196"/>
      <c r="GX32" s="196"/>
      <c r="GY32" s="196"/>
      <c r="GZ32" s="196"/>
      <c r="HA32" s="196"/>
      <c r="HB32" s="196"/>
      <c r="HC32" s="196"/>
      <c r="HD32" s="196"/>
      <c r="HE32" s="196"/>
      <c r="HF32" s="196"/>
      <c r="HG32" s="196"/>
      <c r="HH32" s="196"/>
      <c r="HI32" s="196"/>
      <c r="HJ32" s="196"/>
      <c r="HK32" s="196"/>
      <c r="HL32" s="196"/>
      <c r="HM32" s="196"/>
      <c r="HN32" s="196"/>
      <c r="HO32" s="196"/>
      <c r="HP32" s="196"/>
      <c r="HQ32" s="196"/>
      <c r="HR32" s="196"/>
      <c r="HS32" s="196"/>
      <c r="HT32" s="196"/>
      <c r="HU32" s="196"/>
      <c r="HV32" s="196"/>
      <c r="HW32" s="196"/>
      <c r="HX32" s="196"/>
      <c r="HY32" s="196"/>
      <c r="HZ32" s="196"/>
      <c r="IA32" s="196"/>
      <c r="IB32" s="196"/>
      <c r="IC32" s="196"/>
      <c r="ID32" s="196"/>
      <c r="IE32" s="196"/>
      <c r="IF32" s="196"/>
      <c r="IG32" s="196"/>
      <c r="IH32" s="196"/>
      <c r="II32" s="196"/>
      <c r="IJ32" s="196"/>
      <c r="IK32" s="196"/>
      <c r="IL32" s="196"/>
      <c r="IM32" s="196"/>
      <c r="IN32" s="196"/>
      <c r="IO32" s="196"/>
      <c r="IP32" s="196"/>
      <c r="IQ32" s="196"/>
      <c r="IR32" s="196"/>
      <c r="IS32" s="196"/>
      <c r="IT32" s="196"/>
      <c r="IU32" s="196"/>
      <c r="IV32" s="196"/>
    </row>
    <row r="33" spans="1:254">
      <c r="A33" s="188">
        <v>1996</v>
      </c>
      <c r="B33" s="189">
        <v>269.66699999999997</v>
      </c>
      <c r="C33" s="190">
        <v>230</v>
      </c>
      <c r="D33" s="190">
        <v>298.18599999999998</v>
      </c>
      <c r="E33" s="133">
        <f t="shared" si="0"/>
        <v>528.18599999999992</v>
      </c>
      <c r="F33" s="190">
        <v>17.190999999999999</v>
      </c>
      <c r="G33" s="197" t="s">
        <v>32</v>
      </c>
      <c r="H33" s="133">
        <f t="shared" si="4"/>
        <v>510.99499999999995</v>
      </c>
      <c r="I33" s="133">
        <f t="shared" si="2"/>
        <v>1.8949111311358082</v>
      </c>
      <c r="J33" s="133">
        <f t="shared" si="3"/>
        <v>1.8001655745790177</v>
      </c>
      <c r="K33" s="195"/>
      <c r="L33" s="195"/>
      <c r="M33" s="195"/>
      <c r="N33" s="195"/>
      <c r="O33" s="195"/>
      <c r="P33" s="195"/>
      <c r="Q33" s="195"/>
      <c r="R33" s="195"/>
      <c r="S33" s="195"/>
      <c r="T33" s="195"/>
      <c r="U33" s="195"/>
      <c r="V33" s="195"/>
      <c r="W33" s="195"/>
      <c r="X33" s="195"/>
      <c r="Y33" s="195"/>
      <c r="Z33" s="195"/>
      <c r="AA33" s="195"/>
      <c r="AB33" s="195"/>
      <c r="AC33" s="195"/>
      <c r="AD33" s="195"/>
      <c r="AE33" s="195"/>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c r="EX33" s="196"/>
      <c r="EY33" s="196"/>
      <c r="EZ33" s="196"/>
      <c r="FA33" s="196"/>
      <c r="FB33" s="196"/>
      <c r="FC33" s="196"/>
      <c r="FD33" s="196"/>
      <c r="FE33" s="196"/>
      <c r="FF33" s="196"/>
      <c r="FG33" s="196"/>
      <c r="FH33" s="196"/>
      <c r="FI33" s="196"/>
      <c r="FJ33" s="196"/>
      <c r="FK33" s="196"/>
      <c r="FL33" s="196"/>
      <c r="FM33" s="196"/>
      <c r="FN33" s="196"/>
      <c r="FO33" s="196"/>
      <c r="FP33" s="196"/>
      <c r="FQ33" s="196"/>
      <c r="FR33" s="196"/>
      <c r="FS33" s="196"/>
      <c r="FT33" s="196"/>
      <c r="FU33" s="196"/>
      <c r="FV33" s="196"/>
      <c r="FW33" s="196"/>
      <c r="FX33" s="196"/>
      <c r="FY33" s="196"/>
      <c r="FZ33" s="196"/>
      <c r="GA33" s="196"/>
      <c r="GB33" s="196"/>
      <c r="GC33" s="196"/>
      <c r="GD33" s="196"/>
      <c r="GE33" s="196"/>
      <c r="GF33" s="196"/>
      <c r="GG33" s="196"/>
      <c r="GH33" s="196"/>
      <c r="GI33" s="196"/>
      <c r="GJ33" s="196"/>
      <c r="GK33" s="196"/>
      <c r="GL33" s="196"/>
      <c r="GM33" s="196"/>
      <c r="GN33" s="196"/>
      <c r="GO33" s="196"/>
      <c r="GP33" s="196"/>
      <c r="GQ33" s="196"/>
      <c r="GR33" s="196"/>
      <c r="GS33" s="196"/>
      <c r="GT33" s="196"/>
      <c r="GU33" s="196"/>
      <c r="GV33" s="196"/>
      <c r="GW33" s="196"/>
      <c r="GX33" s="196"/>
      <c r="GY33" s="196"/>
      <c r="GZ33" s="196"/>
      <c r="HA33" s="196"/>
      <c r="HB33" s="196"/>
      <c r="HC33" s="196"/>
      <c r="HD33" s="196"/>
      <c r="HE33" s="196"/>
      <c r="HF33" s="196"/>
      <c r="HG33" s="196"/>
      <c r="HH33" s="196"/>
      <c r="HI33" s="196"/>
      <c r="HJ33" s="196"/>
      <c r="HK33" s="196"/>
      <c r="HL33" s="196"/>
      <c r="HM33" s="196"/>
      <c r="HN33" s="196"/>
      <c r="HO33" s="196"/>
      <c r="HP33" s="196"/>
      <c r="HQ33" s="196"/>
      <c r="HR33" s="196"/>
      <c r="HS33" s="196"/>
      <c r="HT33" s="196"/>
      <c r="HU33" s="196"/>
      <c r="HV33" s="196"/>
      <c r="HW33" s="196"/>
      <c r="HX33" s="196"/>
      <c r="HY33" s="196"/>
      <c r="HZ33" s="196"/>
      <c r="IA33" s="196"/>
      <c r="IB33" s="196"/>
      <c r="IC33" s="196"/>
      <c r="ID33" s="196"/>
      <c r="IE33" s="196"/>
      <c r="IF33" s="196"/>
      <c r="IG33" s="196"/>
      <c r="IH33" s="196"/>
      <c r="II33" s="196"/>
      <c r="IJ33" s="196"/>
      <c r="IK33" s="196"/>
      <c r="IL33" s="196"/>
      <c r="IM33" s="196"/>
      <c r="IN33" s="196"/>
      <c r="IO33" s="196"/>
      <c r="IP33" s="196"/>
      <c r="IQ33" s="196"/>
      <c r="IR33" s="196"/>
      <c r="IS33" s="196"/>
      <c r="IT33" s="196"/>
    </row>
    <row r="34" spans="1:254">
      <c r="A34" s="188">
        <v>1997</v>
      </c>
      <c r="B34" s="189">
        <v>272.91199999999998</v>
      </c>
      <c r="C34" s="190">
        <v>206</v>
      </c>
      <c r="D34" s="199">
        <v>449.726</v>
      </c>
      <c r="E34" s="133">
        <f t="shared" si="0"/>
        <v>655.726</v>
      </c>
      <c r="F34" s="199">
        <v>16.97</v>
      </c>
      <c r="G34" s="197" t="s">
        <v>32</v>
      </c>
      <c r="H34" s="133">
        <f t="shared" si="4"/>
        <v>638.75599999999997</v>
      </c>
      <c r="I34" s="133">
        <f t="shared" si="2"/>
        <v>2.3405200211057045</v>
      </c>
      <c r="J34" s="133">
        <f t="shared" si="3"/>
        <v>2.2234940200504192</v>
      </c>
      <c r="K34" s="195"/>
      <c r="L34" s="195"/>
      <c r="M34" s="195"/>
      <c r="N34" s="195"/>
      <c r="O34" s="195"/>
      <c r="P34" s="195"/>
      <c r="Q34" s="195"/>
      <c r="R34" s="195"/>
      <c r="S34" s="195"/>
      <c r="T34" s="195"/>
      <c r="U34" s="195"/>
      <c r="V34" s="195"/>
      <c r="W34" s="195"/>
      <c r="X34" s="195"/>
      <c r="Y34" s="195"/>
      <c r="Z34" s="195"/>
      <c r="AA34" s="195"/>
      <c r="AB34" s="195"/>
      <c r="AC34" s="195"/>
      <c r="AD34" s="195"/>
      <c r="AE34" s="195"/>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c r="EX34" s="196"/>
      <c r="EY34" s="196"/>
      <c r="EZ34" s="196"/>
      <c r="FA34" s="196"/>
      <c r="FB34" s="196"/>
      <c r="FC34" s="196"/>
      <c r="FD34" s="196"/>
      <c r="FE34" s="196"/>
      <c r="FF34" s="196"/>
      <c r="FG34" s="196"/>
      <c r="FH34" s="196"/>
      <c r="FI34" s="196"/>
      <c r="FJ34" s="196"/>
      <c r="FK34" s="196"/>
      <c r="FL34" s="196"/>
      <c r="FM34" s="196"/>
      <c r="FN34" s="196"/>
      <c r="FO34" s="196"/>
      <c r="FP34" s="196"/>
      <c r="FQ34" s="196"/>
      <c r="FR34" s="196"/>
      <c r="FS34" s="196"/>
      <c r="FT34" s="196"/>
      <c r="FU34" s="196"/>
      <c r="FV34" s="196"/>
      <c r="FW34" s="196"/>
      <c r="FX34" s="196"/>
      <c r="FY34" s="196"/>
      <c r="FZ34" s="196"/>
      <c r="GA34" s="196"/>
      <c r="GB34" s="196"/>
      <c r="GC34" s="196"/>
      <c r="GD34" s="196"/>
      <c r="GE34" s="196"/>
      <c r="GF34" s="196"/>
      <c r="GG34" s="196"/>
      <c r="GH34" s="196"/>
      <c r="GI34" s="196"/>
      <c r="GJ34" s="196"/>
      <c r="GK34" s="196"/>
      <c r="GL34" s="196"/>
      <c r="GM34" s="196"/>
      <c r="GN34" s="196"/>
      <c r="GO34" s="196"/>
      <c r="GP34" s="196"/>
      <c r="GQ34" s="196"/>
      <c r="GR34" s="196"/>
      <c r="GS34" s="196"/>
      <c r="GT34" s="196"/>
      <c r="GU34" s="196"/>
      <c r="GV34" s="196"/>
      <c r="GW34" s="196"/>
      <c r="GX34" s="196"/>
      <c r="GY34" s="196"/>
      <c r="GZ34" s="196"/>
      <c r="HA34" s="196"/>
      <c r="HB34" s="196"/>
      <c r="HC34" s="196"/>
      <c r="HD34" s="196"/>
      <c r="HE34" s="196"/>
      <c r="HF34" s="196"/>
      <c r="HG34" s="196"/>
      <c r="HH34" s="196"/>
      <c r="HI34" s="196"/>
      <c r="HJ34" s="196"/>
      <c r="HK34" s="196"/>
      <c r="HL34" s="196"/>
      <c r="HM34" s="196"/>
      <c r="HN34" s="196"/>
      <c r="HO34" s="196"/>
      <c r="HP34" s="196"/>
      <c r="HQ34" s="196"/>
      <c r="HR34" s="196"/>
      <c r="HS34" s="196"/>
      <c r="HT34" s="196"/>
      <c r="HU34" s="196"/>
      <c r="HV34" s="196"/>
      <c r="HW34" s="196"/>
      <c r="HX34" s="196"/>
      <c r="HY34" s="196"/>
      <c r="HZ34" s="196"/>
      <c r="IA34" s="196"/>
      <c r="IB34" s="196"/>
      <c r="IC34" s="196"/>
      <c r="ID34" s="196"/>
      <c r="IE34" s="196"/>
      <c r="IF34" s="196"/>
      <c r="IG34" s="196"/>
      <c r="IH34" s="196"/>
      <c r="II34" s="196"/>
      <c r="IJ34" s="196"/>
      <c r="IK34" s="196"/>
      <c r="IL34" s="196"/>
      <c r="IM34" s="196"/>
      <c r="IN34" s="196"/>
      <c r="IO34" s="196"/>
      <c r="IP34" s="196"/>
      <c r="IQ34" s="196"/>
      <c r="IR34" s="196"/>
      <c r="IS34" s="196"/>
      <c r="IT34" s="196"/>
    </row>
    <row r="35" spans="1:254">
      <c r="A35" s="188">
        <v>1998</v>
      </c>
      <c r="B35" s="189">
        <v>276.11500000000001</v>
      </c>
      <c r="C35" s="190">
        <v>222</v>
      </c>
      <c r="D35" s="190">
        <v>557.43399999999997</v>
      </c>
      <c r="E35" s="133">
        <f t="shared" si="0"/>
        <v>779.43399999999997</v>
      </c>
      <c r="F35" s="190">
        <v>19.747</v>
      </c>
      <c r="G35" s="197" t="s">
        <v>32</v>
      </c>
      <c r="H35" s="133">
        <f t="shared" si="4"/>
        <v>759.68700000000001</v>
      </c>
      <c r="I35" s="133">
        <f t="shared" si="2"/>
        <v>2.751342737627438</v>
      </c>
      <c r="J35" s="133">
        <f t="shared" si="3"/>
        <v>2.6137756007460657</v>
      </c>
      <c r="K35" s="195"/>
      <c r="L35" s="195"/>
      <c r="M35" s="195"/>
      <c r="N35" s="195"/>
      <c r="O35" s="195"/>
      <c r="P35" s="195"/>
      <c r="Q35" s="195"/>
      <c r="R35" s="195"/>
      <c r="S35" s="195"/>
      <c r="T35" s="195"/>
      <c r="U35" s="195"/>
      <c r="V35" s="195"/>
      <c r="W35" s="195"/>
      <c r="X35" s="195"/>
      <c r="Y35" s="195"/>
      <c r="Z35" s="195"/>
      <c r="AA35" s="195"/>
      <c r="AB35" s="195"/>
      <c r="AC35" s="195"/>
      <c r="AD35" s="195"/>
      <c r="AE35" s="195"/>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196"/>
      <c r="CR35" s="196"/>
      <c r="CS35" s="196"/>
      <c r="CT35" s="196"/>
      <c r="CU35" s="196"/>
      <c r="CV35" s="196"/>
      <c r="CW35" s="196"/>
      <c r="CX35" s="196"/>
      <c r="CY35" s="196"/>
      <c r="CZ35" s="196"/>
      <c r="DA35" s="196"/>
      <c r="DB35" s="196"/>
      <c r="DC35" s="196"/>
      <c r="DD35" s="196"/>
      <c r="DE35" s="196"/>
      <c r="DF35" s="196"/>
      <c r="DG35" s="196"/>
      <c r="DH35" s="196"/>
      <c r="DI35" s="196"/>
      <c r="DJ35" s="196"/>
      <c r="DK35" s="196"/>
      <c r="DL35" s="196"/>
      <c r="DM35" s="196"/>
      <c r="DN35" s="196"/>
      <c r="DO35" s="196"/>
      <c r="DP35" s="196"/>
      <c r="DQ35" s="196"/>
      <c r="DR35" s="196"/>
      <c r="DS35" s="196"/>
      <c r="DT35" s="196"/>
      <c r="DU35" s="196"/>
      <c r="DV35" s="196"/>
      <c r="DW35" s="196"/>
      <c r="DX35" s="196"/>
      <c r="DY35" s="196"/>
      <c r="DZ35" s="196"/>
      <c r="EA35" s="196"/>
      <c r="EB35" s="196"/>
      <c r="EC35" s="196"/>
      <c r="ED35" s="196"/>
      <c r="EE35" s="196"/>
      <c r="EF35" s="196"/>
      <c r="EG35" s="196"/>
      <c r="EH35" s="196"/>
      <c r="EI35" s="196"/>
      <c r="EJ35" s="196"/>
      <c r="EK35" s="196"/>
      <c r="EL35" s="196"/>
      <c r="EM35" s="196"/>
      <c r="EN35" s="196"/>
      <c r="EO35" s="196"/>
      <c r="EP35" s="196"/>
      <c r="EQ35" s="196"/>
      <c r="ER35" s="196"/>
      <c r="ES35" s="196"/>
      <c r="ET35" s="196"/>
      <c r="EU35" s="196"/>
      <c r="EV35" s="196"/>
      <c r="EW35" s="196"/>
      <c r="EX35" s="196"/>
      <c r="EY35" s="196"/>
      <c r="EZ35" s="196"/>
      <c r="FA35" s="196"/>
      <c r="FB35" s="196"/>
      <c r="FC35" s="196"/>
      <c r="FD35" s="196"/>
      <c r="FE35" s="196"/>
      <c r="FF35" s="196"/>
      <c r="FG35" s="196"/>
      <c r="FH35" s="196"/>
      <c r="FI35" s="196"/>
      <c r="FJ35" s="196"/>
      <c r="FK35" s="196"/>
      <c r="FL35" s="196"/>
      <c r="FM35" s="196"/>
      <c r="FN35" s="196"/>
      <c r="FO35" s="196"/>
      <c r="FP35" s="196"/>
      <c r="FQ35" s="196"/>
      <c r="FR35" s="196"/>
      <c r="FS35" s="196"/>
      <c r="FT35" s="196"/>
      <c r="FU35" s="196"/>
      <c r="FV35" s="196"/>
      <c r="FW35" s="196"/>
      <c r="FX35" s="196"/>
      <c r="FY35" s="196"/>
      <c r="FZ35" s="196"/>
      <c r="GA35" s="196"/>
      <c r="GB35" s="196"/>
      <c r="GC35" s="196"/>
      <c r="GD35" s="196"/>
      <c r="GE35" s="196"/>
      <c r="GF35" s="196"/>
      <c r="GG35" s="196"/>
      <c r="GH35" s="196"/>
      <c r="GI35" s="196"/>
      <c r="GJ35" s="196"/>
      <c r="GK35" s="196"/>
      <c r="GL35" s="196"/>
      <c r="GM35" s="196"/>
      <c r="GN35" s="196"/>
      <c r="GO35" s="196"/>
      <c r="GP35" s="196"/>
      <c r="GQ35" s="196"/>
      <c r="GR35" s="196"/>
      <c r="GS35" s="196"/>
      <c r="GT35" s="196"/>
      <c r="GU35" s="196"/>
      <c r="GV35" s="196"/>
      <c r="GW35" s="196"/>
      <c r="GX35" s="196"/>
      <c r="GY35" s="196"/>
      <c r="GZ35" s="196"/>
      <c r="HA35" s="196"/>
      <c r="HB35" s="196"/>
      <c r="HC35" s="196"/>
      <c r="HD35" s="196"/>
      <c r="HE35" s="196"/>
      <c r="HF35" s="196"/>
      <c r="HG35" s="196"/>
      <c r="HH35" s="196"/>
      <c r="HI35" s="196"/>
      <c r="HJ35" s="196"/>
      <c r="HK35" s="196"/>
      <c r="HL35" s="196"/>
      <c r="HM35" s="196"/>
      <c r="HN35" s="196"/>
      <c r="HO35" s="196"/>
      <c r="HP35" s="196"/>
      <c r="HQ35" s="196"/>
      <c r="HR35" s="196"/>
      <c r="HS35" s="196"/>
      <c r="HT35" s="196"/>
      <c r="HU35" s="196"/>
      <c r="HV35" s="196"/>
      <c r="HW35" s="196"/>
      <c r="HX35" s="196"/>
      <c r="HY35" s="196"/>
      <c r="HZ35" s="196"/>
      <c r="IA35" s="196"/>
      <c r="IB35" s="196"/>
      <c r="IC35" s="196"/>
      <c r="ID35" s="196"/>
      <c r="IE35" s="196"/>
      <c r="IF35" s="196"/>
      <c r="IG35" s="196"/>
      <c r="IH35" s="196"/>
      <c r="II35" s="196"/>
      <c r="IJ35" s="196"/>
      <c r="IK35" s="196"/>
      <c r="IL35" s="196"/>
      <c r="IM35" s="196"/>
      <c r="IN35" s="196"/>
      <c r="IO35" s="196"/>
      <c r="IP35" s="196"/>
      <c r="IQ35" s="196"/>
      <c r="IR35" s="196"/>
      <c r="IS35" s="196"/>
      <c r="IT35" s="196"/>
    </row>
    <row r="36" spans="1:254">
      <c r="A36" s="188">
        <v>1999</v>
      </c>
      <c r="B36" s="189">
        <v>279.29500000000002</v>
      </c>
      <c r="C36" s="190">
        <v>244</v>
      </c>
      <c r="D36" s="190">
        <v>624.10656299999994</v>
      </c>
      <c r="E36" s="133">
        <f t="shared" si="0"/>
        <v>868.10656299999994</v>
      </c>
      <c r="F36" s="190">
        <v>21.674642000000002</v>
      </c>
      <c r="G36" s="197" t="s">
        <v>32</v>
      </c>
      <c r="H36" s="133">
        <f t="shared" si="4"/>
        <v>846.43192099999999</v>
      </c>
      <c r="I36" s="133">
        <f t="shared" si="2"/>
        <v>3.0306017687391464</v>
      </c>
      <c r="J36" s="133">
        <f t="shared" si="3"/>
        <v>2.879071680302189</v>
      </c>
      <c r="K36" s="195"/>
      <c r="L36" s="195"/>
      <c r="M36" s="195"/>
      <c r="N36" s="195"/>
      <c r="O36" s="195"/>
      <c r="P36" s="195"/>
      <c r="Q36" s="195"/>
      <c r="R36" s="195"/>
      <c r="S36" s="195"/>
      <c r="T36" s="195"/>
      <c r="U36" s="195"/>
      <c r="V36" s="195"/>
      <c r="W36" s="195"/>
      <c r="X36" s="195"/>
      <c r="Y36" s="195"/>
      <c r="Z36" s="195"/>
      <c r="AA36" s="195"/>
      <c r="AB36" s="195"/>
      <c r="AC36" s="195"/>
      <c r="AD36" s="195"/>
      <c r="AE36" s="195"/>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196"/>
      <c r="CO36" s="196"/>
      <c r="CP36" s="196"/>
      <c r="CQ36" s="196"/>
      <c r="CR36" s="196"/>
      <c r="CS36" s="196"/>
      <c r="CT36" s="196"/>
      <c r="CU36" s="196"/>
      <c r="CV36" s="196"/>
      <c r="CW36" s="196"/>
      <c r="CX36" s="196"/>
      <c r="CY36" s="196"/>
      <c r="CZ36" s="196"/>
      <c r="DA36" s="196"/>
      <c r="DB36" s="196"/>
      <c r="DC36" s="196"/>
      <c r="DD36" s="196"/>
      <c r="DE36" s="196"/>
      <c r="DF36" s="196"/>
      <c r="DG36" s="196"/>
      <c r="DH36" s="196"/>
      <c r="DI36" s="196"/>
      <c r="DJ36" s="196"/>
      <c r="DK36" s="196"/>
      <c r="DL36" s="196"/>
      <c r="DM36" s="196"/>
      <c r="DN36" s="196"/>
      <c r="DO36" s="196"/>
      <c r="DP36" s="196"/>
      <c r="DQ36" s="196"/>
      <c r="DR36" s="196"/>
      <c r="DS36" s="196"/>
      <c r="DT36" s="196"/>
      <c r="DU36" s="196"/>
      <c r="DV36" s="196"/>
      <c r="DW36" s="196"/>
      <c r="DX36" s="196"/>
      <c r="DY36" s="196"/>
      <c r="DZ36" s="196"/>
      <c r="EA36" s="196"/>
      <c r="EB36" s="196"/>
      <c r="EC36" s="196"/>
      <c r="ED36" s="196"/>
      <c r="EE36" s="196"/>
      <c r="EF36" s="196"/>
      <c r="EG36" s="196"/>
      <c r="EH36" s="196"/>
      <c r="EI36" s="196"/>
      <c r="EJ36" s="196"/>
      <c r="EK36" s="196"/>
      <c r="EL36" s="196"/>
      <c r="EM36" s="196"/>
      <c r="EN36" s="196"/>
      <c r="EO36" s="196"/>
      <c r="EP36" s="196"/>
      <c r="EQ36" s="196"/>
      <c r="ER36" s="196"/>
      <c r="ES36" s="196"/>
      <c r="ET36" s="196"/>
      <c r="EU36" s="196"/>
      <c r="EV36" s="196"/>
      <c r="EW36" s="196"/>
      <c r="EX36" s="196"/>
      <c r="EY36" s="196"/>
      <c r="EZ36" s="196"/>
      <c r="FA36" s="196"/>
      <c r="FB36" s="196"/>
      <c r="FC36" s="196"/>
      <c r="FD36" s="196"/>
      <c r="FE36" s="196"/>
      <c r="FF36" s="196"/>
      <c r="FG36" s="196"/>
      <c r="FH36" s="196"/>
      <c r="FI36" s="196"/>
      <c r="FJ36" s="196"/>
      <c r="FK36" s="196"/>
      <c r="FL36" s="196"/>
      <c r="FM36" s="196"/>
      <c r="FN36" s="196"/>
      <c r="FO36" s="196"/>
      <c r="FP36" s="196"/>
      <c r="FQ36" s="196"/>
      <c r="FR36" s="196"/>
      <c r="FS36" s="196"/>
      <c r="FT36" s="196"/>
      <c r="FU36" s="196"/>
      <c r="FV36" s="196"/>
      <c r="FW36" s="196"/>
      <c r="FX36" s="196"/>
      <c r="FY36" s="196"/>
      <c r="FZ36" s="196"/>
      <c r="GA36" s="196"/>
      <c r="GB36" s="196"/>
      <c r="GC36" s="196"/>
      <c r="GD36" s="196"/>
      <c r="GE36" s="196"/>
      <c r="GF36" s="196"/>
      <c r="GG36" s="196"/>
      <c r="GH36" s="196"/>
      <c r="GI36" s="196"/>
      <c r="GJ36" s="196"/>
      <c r="GK36" s="196"/>
      <c r="GL36" s="196"/>
      <c r="GM36" s="196"/>
      <c r="GN36" s="196"/>
      <c r="GO36" s="196"/>
      <c r="GP36" s="196"/>
      <c r="GQ36" s="196"/>
      <c r="GR36" s="196"/>
      <c r="GS36" s="196"/>
      <c r="GT36" s="196"/>
      <c r="GU36" s="196"/>
      <c r="GV36" s="196"/>
      <c r="GW36" s="196"/>
      <c r="GX36" s="196"/>
      <c r="GY36" s="196"/>
      <c r="GZ36" s="196"/>
      <c r="HA36" s="196"/>
      <c r="HB36" s="196"/>
      <c r="HC36" s="196"/>
      <c r="HD36" s="196"/>
      <c r="HE36" s="196"/>
      <c r="HF36" s="196"/>
      <c r="HG36" s="196"/>
      <c r="HH36" s="196"/>
      <c r="HI36" s="196"/>
      <c r="HJ36" s="196"/>
      <c r="HK36" s="196"/>
      <c r="HL36" s="196"/>
      <c r="HM36" s="196"/>
      <c r="HN36" s="196"/>
      <c r="HO36" s="196"/>
      <c r="HP36" s="196"/>
      <c r="HQ36" s="196"/>
      <c r="HR36" s="196"/>
      <c r="HS36" s="196"/>
      <c r="HT36" s="196"/>
      <c r="HU36" s="196"/>
      <c r="HV36" s="196"/>
      <c r="HW36" s="196"/>
      <c r="HX36" s="196"/>
      <c r="HY36" s="196"/>
      <c r="HZ36" s="196"/>
      <c r="IA36" s="196"/>
      <c r="IB36" s="196"/>
      <c r="IC36" s="196"/>
      <c r="ID36" s="196"/>
      <c r="IE36" s="196"/>
      <c r="IF36" s="196"/>
      <c r="IG36" s="196"/>
      <c r="IH36" s="196"/>
      <c r="II36" s="196"/>
      <c r="IJ36" s="196"/>
      <c r="IK36" s="196"/>
      <c r="IL36" s="196"/>
      <c r="IM36" s="196"/>
      <c r="IN36" s="196"/>
      <c r="IO36" s="196"/>
      <c r="IP36" s="196"/>
      <c r="IQ36" s="196"/>
      <c r="IR36" s="196"/>
      <c r="IS36" s="196"/>
      <c r="IT36" s="196"/>
    </row>
    <row r="37" spans="1:254">
      <c r="A37" s="188">
        <v>2000</v>
      </c>
      <c r="B37" s="189">
        <v>282.38499999999999</v>
      </c>
      <c r="C37" s="190">
        <v>244</v>
      </c>
      <c r="D37" s="190">
        <v>692.32491999999979</v>
      </c>
      <c r="E37" s="133">
        <f t="shared" si="0"/>
        <v>936.32491999999979</v>
      </c>
      <c r="F37" s="190">
        <v>26.785533999999998</v>
      </c>
      <c r="G37" s="197" t="s">
        <v>32</v>
      </c>
      <c r="H37" s="133">
        <f t="shared" si="4"/>
        <v>909.53938599999981</v>
      </c>
      <c r="I37" s="133">
        <f t="shared" si="2"/>
        <v>3.2209196168351713</v>
      </c>
      <c r="J37" s="133">
        <f t="shared" si="3"/>
        <v>3.0598736359934122</v>
      </c>
      <c r="K37" s="195"/>
      <c r="L37" s="195"/>
      <c r="M37" s="195"/>
      <c r="N37" s="195"/>
      <c r="O37" s="195"/>
      <c r="P37" s="195"/>
      <c r="Q37" s="195"/>
      <c r="R37" s="195"/>
      <c r="S37" s="195"/>
      <c r="T37" s="195"/>
      <c r="U37" s="195"/>
      <c r="V37" s="195"/>
      <c r="W37" s="195"/>
      <c r="X37" s="195"/>
      <c r="Y37" s="195"/>
      <c r="Z37" s="195"/>
      <c r="AA37" s="195"/>
      <c r="AB37" s="195"/>
      <c r="AC37" s="195"/>
      <c r="AD37" s="195"/>
      <c r="AE37" s="195"/>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I37" s="196"/>
      <c r="DJ37" s="196"/>
      <c r="DK37" s="196"/>
      <c r="DL37" s="196"/>
      <c r="DM37" s="196"/>
      <c r="DN37" s="196"/>
      <c r="DO37" s="196"/>
      <c r="DP37" s="196"/>
      <c r="DQ37" s="196"/>
      <c r="DR37" s="196"/>
      <c r="DS37" s="196"/>
      <c r="DT37" s="196"/>
      <c r="DU37" s="196"/>
      <c r="DV37" s="196"/>
      <c r="DW37" s="196"/>
      <c r="DX37" s="196"/>
      <c r="DY37" s="196"/>
      <c r="DZ37" s="196"/>
      <c r="EA37" s="196"/>
      <c r="EB37" s="196"/>
      <c r="EC37" s="196"/>
      <c r="ED37" s="196"/>
      <c r="EE37" s="196"/>
      <c r="EF37" s="196"/>
      <c r="EG37" s="196"/>
      <c r="EH37" s="196"/>
      <c r="EI37" s="196"/>
      <c r="EJ37" s="196"/>
      <c r="EK37" s="196"/>
      <c r="EL37" s="196"/>
      <c r="EM37" s="196"/>
      <c r="EN37" s="196"/>
      <c r="EO37" s="196"/>
      <c r="EP37" s="196"/>
      <c r="EQ37" s="196"/>
      <c r="ER37" s="196"/>
      <c r="ES37" s="196"/>
      <c r="ET37" s="196"/>
      <c r="EU37" s="196"/>
      <c r="EV37" s="196"/>
      <c r="EW37" s="196"/>
      <c r="EX37" s="196"/>
      <c r="EY37" s="196"/>
      <c r="EZ37" s="196"/>
      <c r="FA37" s="196"/>
      <c r="FB37" s="196"/>
      <c r="FC37" s="196"/>
      <c r="FD37" s="196"/>
      <c r="FE37" s="196"/>
      <c r="FF37" s="196"/>
      <c r="FG37" s="196"/>
      <c r="FH37" s="196"/>
      <c r="FI37" s="196"/>
      <c r="FJ37" s="196"/>
      <c r="FK37" s="196"/>
      <c r="FL37" s="196"/>
      <c r="FM37" s="196"/>
      <c r="FN37" s="196"/>
      <c r="FO37" s="196"/>
      <c r="FP37" s="196"/>
      <c r="FQ37" s="196"/>
      <c r="FR37" s="196"/>
      <c r="FS37" s="196"/>
      <c r="FT37" s="196"/>
      <c r="FU37" s="196"/>
      <c r="FV37" s="196"/>
      <c r="FW37" s="196"/>
      <c r="FX37" s="196"/>
      <c r="FY37" s="196"/>
      <c r="FZ37" s="196"/>
      <c r="GA37" s="196"/>
      <c r="GB37" s="196"/>
      <c r="GC37" s="196"/>
      <c r="GD37" s="196"/>
      <c r="GE37" s="196"/>
      <c r="GF37" s="196"/>
      <c r="GG37" s="196"/>
      <c r="GH37" s="196"/>
      <c r="GI37" s="196"/>
      <c r="GJ37" s="196"/>
      <c r="GK37" s="196"/>
      <c r="GL37" s="196"/>
      <c r="GM37" s="196"/>
      <c r="GN37" s="196"/>
      <c r="GO37" s="196"/>
      <c r="GP37" s="196"/>
      <c r="GQ37" s="196"/>
      <c r="GR37" s="196"/>
      <c r="GS37" s="196"/>
      <c r="GT37" s="196"/>
      <c r="GU37" s="196"/>
      <c r="GV37" s="196"/>
      <c r="GW37" s="196"/>
      <c r="GX37" s="196"/>
      <c r="GY37" s="196"/>
      <c r="GZ37" s="196"/>
      <c r="HA37" s="196"/>
      <c r="HB37" s="196"/>
      <c r="HC37" s="196"/>
      <c r="HD37" s="196"/>
      <c r="HE37" s="196"/>
      <c r="HF37" s="196"/>
      <c r="HG37" s="196"/>
      <c r="HH37" s="196"/>
      <c r="HI37" s="196"/>
      <c r="HJ37" s="196"/>
      <c r="HK37" s="196"/>
      <c r="HL37" s="196"/>
      <c r="HM37" s="196"/>
      <c r="HN37" s="196"/>
      <c r="HO37" s="196"/>
      <c r="HP37" s="196"/>
      <c r="HQ37" s="196"/>
      <c r="HR37" s="196"/>
      <c r="HS37" s="196"/>
      <c r="HT37" s="196"/>
      <c r="HU37" s="196"/>
      <c r="HV37" s="196"/>
      <c r="HW37" s="196"/>
      <c r="HX37" s="196"/>
      <c r="HY37" s="196"/>
      <c r="HZ37" s="196"/>
      <c r="IA37" s="196"/>
      <c r="IB37" s="196"/>
      <c r="IC37" s="196"/>
      <c r="ID37" s="196"/>
      <c r="IE37" s="196"/>
      <c r="IF37" s="196"/>
      <c r="IG37" s="196"/>
      <c r="IH37" s="196"/>
      <c r="II37" s="196"/>
      <c r="IJ37" s="196"/>
      <c r="IK37" s="196"/>
      <c r="IL37" s="196"/>
      <c r="IM37" s="196"/>
      <c r="IN37" s="196"/>
      <c r="IO37" s="196"/>
      <c r="IP37" s="196"/>
      <c r="IQ37" s="196"/>
      <c r="IR37" s="196"/>
      <c r="IS37" s="196"/>
      <c r="IT37" s="196"/>
    </row>
    <row r="38" spans="1:254">
      <c r="A38" s="191">
        <v>2001</v>
      </c>
      <c r="B38" s="192">
        <v>285.30901899999998</v>
      </c>
      <c r="C38" s="193">
        <v>220</v>
      </c>
      <c r="D38" s="193">
        <v>708.34125199999994</v>
      </c>
      <c r="E38" s="194">
        <f t="shared" ref="E38:E43" si="5">SUM(C38:D38)</f>
        <v>928.34125199999994</v>
      </c>
      <c r="F38" s="193">
        <v>26.26698</v>
      </c>
      <c r="G38" s="198" t="s">
        <v>32</v>
      </c>
      <c r="H38" s="194">
        <f t="shared" si="4"/>
        <v>902.07427199999995</v>
      </c>
      <c r="I38" s="194">
        <f t="shared" ref="I38:I43" si="6">IF(H38=0,0,IF(B38=0,0,H38/B38))</f>
        <v>3.1617446765676904</v>
      </c>
      <c r="J38" s="194">
        <f t="shared" ref="J38:J44" si="7">IF(H38=0,0,IF(B38=0,0,(H38*0.95)/B38))</f>
        <v>3.0036574427393057</v>
      </c>
      <c r="K38" s="195"/>
      <c r="L38" s="195"/>
      <c r="M38" s="195"/>
      <c r="N38" s="195"/>
      <c r="O38" s="195"/>
      <c r="P38" s="195"/>
      <c r="Q38" s="195"/>
      <c r="R38" s="195"/>
      <c r="S38" s="195"/>
      <c r="T38" s="195"/>
      <c r="U38" s="195"/>
      <c r="V38" s="195"/>
      <c r="W38" s="195"/>
      <c r="X38" s="195"/>
      <c r="Y38" s="195"/>
      <c r="Z38" s="195"/>
      <c r="AA38" s="195"/>
      <c r="AB38" s="195"/>
      <c r="AC38" s="195"/>
      <c r="AD38" s="195"/>
      <c r="AE38" s="195"/>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P38" s="196"/>
      <c r="EQ38" s="196"/>
      <c r="ER38" s="196"/>
      <c r="ES38" s="196"/>
      <c r="ET38" s="196"/>
      <c r="EU38" s="196"/>
      <c r="EV38" s="196"/>
      <c r="EW38" s="196"/>
      <c r="EX38" s="196"/>
      <c r="EY38" s="196"/>
      <c r="EZ38" s="196"/>
      <c r="FA38" s="196"/>
      <c r="FB38" s="196"/>
      <c r="FC38" s="196"/>
      <c r="FD38" s="196"/>
      <c r="FE38" s="196"/>
      <c r="FF38" s="196"/>
      <c r="FG38" s="196"/>
      <c r="FH38" s="196"/>
      <c r="FI38" s="196"/>
      <c r="FJ38" s="196"/>
      <c r="FK38" s="196"/>
      <c r="FL38" s="196"/>
      <c r="FM38" s="196"/>
      <c r="FN38" s="196"/>
      <c r="FO38" s="196"/>
      <c r="FP38" s="196"/>
      <c r="FQ38" s="196"/>
      <c r="FR38" s="196"/>
      <c r="FS38" s="196"/>
      <c r="FT38" s="196"/>
      <c r="FU38" s="196"/>
      <c r="FV38" s="196"/>
      <c r="FW38" s="196"/>
      <c r="FX38" s="196"/>
      <c r="FY38" s="196"/>
      <c r="FZ38" s="196"/>
      <c r="GA38" s="196"/>
      <c r="GB38" s="196"/>
      <c r="GC38" s="196"/>
      <c r="GD38" s="196"/>
      <c r="GE38" s="196"/>
      <c r="GF38" s="196"/>
      <c r="GG38" s="196"/>
      <c r="GH38" s="196"/>
      <c r="GI38" s="196"/>
      <c r="GJ38" s="196"/>
      <c r="GK38" s="196"/>
      <c r="GL38" s="196"/>
      <c r="GM38" s="196"/>
      <c r="GN38" s="196"/>
      <c r="GO38" s="196"/>
      <c r="GP38" s="196"/>
      <c r="GQ38" s="196"/>
      <c r="GR38" s="196"/>
      <c r="GS38" s="196"/>
      <c r="GT38" s="196"/>
      <c r="GU38" s="196"/>
      <c r="GV38" s="196"/>
      <c r="GW38" s="196"/>
      <c r="GX38" s="196"/>
      <c r="GY38" s="196"/>
      <c r="GZ38" s="196"/>
      <c r="HA38" s="196"/>
      <c r="HB38" s="196"/>
      <c r="HC38" s="196"/>
      <c r="HD38" s="196"/>
      <c r="HE38" s="196"/>
      <c r="HF38" s="196"/>
      <c r="HG38" s="196"/>
      <c r="HH38" s="196"/>
      <c r="HI38" s="196"/>
      <c r="HJ38" s="196"/>
      <c r="HK38" s="196"/>
      <c r="HL38" s="196"/>
      <c r="HM38" s="196"/>
      <c r="HN38" s="196"/>
      <c r="HO38" s="196"/>
      <c r="HP38" s="196"/>
      <c r="HQ38" s="196"/>
      <c r="HR38" s="196"/>
      <c r="HS38" s="196"/>
      <c r="HT38" s="196"/>
      <c r="HU38" s="196"/>
      <c r="HV38" s="196"/>
      <c r="HW38" s="196"/>
      <c r="HX38" s="196"/>
      <c r="HY38" s="196"/>
      <c r="HZ38" s="196"/>
      <c r="IA38" s="196"/>
      <c r="IB38" s="196"/>
      <c r="IC38" s="196"/>
      <c r="ID38" s="196"/>
      <c r="IE38" s="196"/>
      <c r="IF38" s="196"/>
      <c r="IG38" s="196"/>
      <c r="IH38" s="196"/>
      <c r="II38" s="196"/>
      <c r="IJ38" s="196"/>
      <c r="IK38" s="196"/>
      <c r="IL38" s="196"/>
      <c r="IM38" s="196"/>
      <c r="IN38" s="196"/>
      <c r="IO38" s="196"/>
      <c r="IP38" s="196"/>
      <c r="IQ38" s="196"/>
      <c r="IR38" s="196"/>
      <c r="IS38" s="196"/>
      <c r="IT38" s="196"/>
    </row>
    <row r="39" spans="1:254">
      <c r="A39" s="191">
        <v>2002</v>
      </c>
      <c r="B39" s="192">
        <v>288.10481800000002</v>
      </c>
      <c r="C39" s="193">
        <v>234</v>
      </c>
      <c r="D39" s="193">
        <v>894.44711399999994</v>
      </c>
      <c r="E39" s="194">
        <f t="shared" si="5"/>
        <v>1128.4471140000001</v>
      </c>
      <c r="F39" s="193">
        <v>28.218225999999998</v>
      </c>
      <c r="G39" s="198" t="s">
        <v>32</v>
      </c>
      <c r="H39" s="194">
        <f t="shared" si="4"/>
        <v>1100.2288880000001</v>
      </c>
      <c r="I39" s="194">
        <f t="shared" si="6"/>
        <v>3.8188493189308623</v>
      </c>
      <c r="J39" s="194">
        <f t="shared" si="7"/>
        <v>3.627906852984319</v>
      </c>
      <c r="K39" s="195"/>
      <c r="L39" s="195"/>
      <c r="M39" s="195"/>
      <c r="N39" s="195"/>
      <c r="O39" s="195"/>
      <c r="P39" s="195"/>
      <c r="Q39" s="195"/>
      <c r="R39" s="195"/>
      <c r="S39" s="195"/>
      <c r="T39" s="195"/>
      <c r="U39" s="195"/>
      <c r="V39" s="195"/>
      <c r="W39" s="195"/>
      <c r="X39" s="195"/>
      <c r="Y39" s="195"/>
      <c r="Z39" s="195"/>
      <c r="AA39" s="195"/>
      <c r="AB39" s="195"/>
      <c r="AC39" s="195"/>
      <c r="AD39" s="195"/>
      <c r="AE39" s="195"/>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row>
    <row r="40" spans="1:254">
      <c r="A40" s="191">
        <v>2003</v>
      </c>
      <c r="B40" s="192">
        <v>290.81963400000001</v>
      </c>
      <c r="C40" s="193">
        <v>260</v>
      </c>
      <c r="D40" s="193">
        <v>1044.8807689999999</v>
      </c>
      <c r="E40" s="194">
        <f t="shared" si="5"/>
        <v>1304.8807689999999</v>
      </c>
      <c r="F40" s="193">
        <v>27.234040999999998</v>
      </c>
      <c r="G40" s="198" t="s">
        <v>32</v>
      </c>
      <c r="H40" s="194">
        <f t="shared" si="4"/>
        <v>1277.6467279999999</v>
      </c>
      <c r="I40" s="194">
        <f t="shared" si="6"/>
        <v>4.3932615911345243</v>
      </c>
      <c r="J40" s="194">
        <f t="shared" si="7"/>
        <v>4.173598511577798</v>
      </c>
      <c r="K40" s="195"/>
      <c r="L40" s="195"/>
      <c r="M40" s="195"/>
      <c r="N40" s="195"/>
      <c r="O40" s="195"/>
      <c r="P40" s="195"/>
      <c r="Q40" s="195"/>
      <c r="R40" s="195"/>
      <c r="S40" s="195"/>
      <c r="T40" s="195"/>
      <c r="U40" s="195"/>
      <c r="V40" s="195"/>
      <c r="W40" s="195"/>
      <c r="X40" s="195"/>
      <c r="Y40" s="195"/>
      <c r="Z40" s="195"/>
      <c r="AA40" s="195"/>
      <c r="AB40" s="195"/>
      <c r="AC40" s="195"/>
      <c r="AD40" s="195"/>
      <c r="AE40" s="195"/>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row>
    <row r="41" spans="1:254">
      <c r="A41" s="191">
        <v>2004</v>
      </c>
      <c r="B41" s="192">
        <v>293.46318500000001</v>
      </c>
      <c r="C41" s="193">
        <v>208</v>
      </c>
      <c r="D41" s="193">
        <v>1126.6718530000001</v>
      </c>
      <c r="E41" s="194">
        <f t="shared" si="5"/>
        <v>1334.6718530000001</v>
      </c>
      <c r="F41" s="193">
        <v>34.428478000000005</v>
      </c>
      <c r="G41" s="198" t="s">
        <v>32</v>
      </c>
      <c r="H41" s="194">
        <f t="shared" si="4"/>
        <v>1300.243375</v>
      </c>
      <c r="I41" s="194">
        <f t="shared" si="6"/>
        <v>4.4306865101324382</v>
      </c>
      <c r="J41" s="194">
        <f t="shared" si="7"/>
        <v>4.2091521846258155</v>
      </c>
      <c r="K41" s="195"/>
      <c r="L41" s="195"/>
      <c r="M41" s="195"/>
      <c r="N41" s="195"/>
      <c r="O41" s="195"/>
      <c r="P41" s="195"/>
      <c r="Q41" s="195"/>
      <c r="R41" s="195"/>
      <c r="S41" s="195"/>
      <c r="T41" s="195"/>
      <c r="U41" s="195"/>
      <c r="V41" s="195"/>
      <c r="W41" s="195"/>
      <c r="X41" s="195"/>
      <c r="Y41" s="195"/>
      <c r="Z41" s="195"/>
      <c r="AA41" s="195"/>
      <c r="AB41" s="195"/>
      <c r="AC41" s="195"/>
      <c r="AD41" s="195"/>
      <c r="AE41" s="195"/>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c r="CV41" s="196"/>
      <c r="CW41" s="196"/>
      <c r="CX41" s="196"/>
      <c r="CY41" s="196"/>
      <c r="CZ41" s="196"/>
      <c r="DA41" s="196"/>
      <c r="DB41" s="196"/>
      <c r="DC41" s="196"/>
      <c r="DD41" s="196"/>
      <c r="DE41" s="196"/>
      <c r="DF41" s="196"/>
      <c r="DG41" s="196"/>
      <c r="DH41" s="196"/>
      <c r="DI41" s="196"/>
      <c r="DJ41" s="196"/>
      <c r="DK41" s="196"/>
      <c r="DL41" s="196"/>
      <c r="DM41" s="196"/>
      <c r="DN41" s="196"/>
      <c r="DO41" s="196"/>
      <c r="DP41" s="196"/>
      <c r="DQ41" s="196"/>
      <c r="DR41" s="196"/>
      <c r="DS41" s="196"/>
      <c r="DT41" s="196"/>
      <c r="DU41" s="196"/>
      <c r="DV41" s="196"/>
      <c r="DW41" s="196"/>
      <c r="DX41" s="196"/>
      <c r="DY41" s="196"/>
      <c r="DZ41" s="196"/>
      <c r="EA41" s="196"/>
      <c r="EB41" s="196"/>
      <c r="EC41" s="196"/>
      <c r="ED41" s="196"/>
      <c r="EE41" s="196"/>
      <c r="EF41" s="196"/>
      <c r="EG41" s="196"/>
      <c r="EH41" s="196"/>
      <c r="EI41" s="196"/>
      <c r="EJ41" s="196"/>
      <c r="EK41" s="196"/>
      <c r="EL41" s="196"/>
      <c r="EM41" s="196"/>
      <c r="EN41" s="196"/>
      <c r="EO41" s="196"/>
      <c r="EP41" s="196"/>
      <c r="EQ41" s="196"/>
      <c r="ER41" s="196"/>
      <c r="ES41" s="196"/>
      <c r="ET41" s="196"/>
      <c r="EU41" s="196"/>
      <c r="EV41" s="196"/>
      <c r="EW41" s="196"/>
      <c r="EX41" s="196"/>
      <c r="EY41" s="196"/>
      <c r="EZ41" s="196"/>
      <c r="FA41" s="196"/>
      <c r="FB41" s="196"/>
      <c r="FC41" s="196"/>
      <c r="FD41" s="196"/>
      <c r="FE41" s="196"/>
      <c r="FF41" s="196"/>
      <c r="FG41" s="196"/>
      <c r="FH41" s="196"/>
      <c r="FI41" s="196"/>
      <c r="FJ41" s="196"/>
      <c r="FK41" s="196"/>
      <c r="FL41" s="196"/>
      <c r="FM41" s="196"/>
      <c r="FN41" s="196"/>
      <c r="FO41" s="196"/>
      <c r="FP41" s="196"/>
      <c r="FQ41" s="196"/>
      <c r="FR41" s="196"/>
      <c r="FS41" s="196"/>
      <c r="FT41" s="196"/>
      <c r="FU41" s="196"/>
      <c r="FV41" s="196"/>
      <c r="FW41" s="196"/>
      <c r="FX41" s="196"/>
      <c r="FY41" s="196"/>
      <c r="FZ41" s="196"/>
      <c r="GA41" s="196"/>
      <c r="GB41" s="196"/>
      <c r="GC41" s="196"/>
      <c r="GD41" s="196"/>
      <c r="GE41" s="196"/>
      <c r="GF41" s="196"/>
      <c r="GG41" s="196"/>
      <c r="GH41" s="196"/>
      <c r="GI41" s="196"/>
      <c r="GJ41" s="196"/>
      <c r="GK41" s="196"/>
      <c r="GL41" s="196"/>
      <c r="GM41" s="196"/>
      <c r="GN41" s="196"/>
      <c r="GO41" s="196"/>
      <c r="GP41" s="196"/>
      <c r="GQ41" s="196"/>
      <c r="GR41" s="196"/>
      <c r="GS41" s="196"/>
      <c r="GT41" s="196"/>
      <c r="GU41" s="196"/>
      <c r="GV41" s="196"/>
      <c r="GW41" s="196"/>
      <c r="GX41" s="196"/>
      <c r="GY41" s="196"/>
      <c r="GZ41" s="196"/>
      <c r="HA41" s="196"/>
      <c r="HB41" s="196"/>
      <c r="HC41" s="196"/>
      <c r="HD41" s="196"/>
      <c r="HE41" s="196"/>
      <c r="HF41" s="196"/>
      <c r="HG41" s="196"/>
      <c r="HH41" s="196"/>
      <c r="HI41" s="196"/>
      <c r="HJ41" s="196"/>
      <c r="HK41" s="196"/>
      <c r="HL41" s="196"/>
      <c r="HM41" s="196"/>
      <c r="HN41" s="196"/>
      <c r="HO41" s="196"/>
      <c r="HP41" s="196"/>
      <c r="HQ41" s="196"/>
      <c r="HR41" s="196"/>
      <c r="HS41" s="196"/>
      <c r="HT41" s="196"/>
      <c r="HU41" s="196"/>
      <c r="HV41" s="196"/>
      <c r="HW41" s="196"/>
      <c r="HX41" s="196"/>
      <c r="HY41" s="196"/>
      <c r="HZ41" s="196"/>
      <c r="IA41" s="196"/>
      <c r="IB41" s="196"/>
      <c r="IC41" s="196"/>
      <c r="ID41" s="196"/>
      <c r="IE41" s="196"/>
      <c r="IF41" s="196"/>
      <c r="IG41" s="196"/>
      <c r="IH41" s="196"/>
      <c r="II41" s="196"/>
      <c r="IJ41" s="196"/>
      <c r="IK41" s="196"/>
      <c r="IL41" s="196"/>
      <c r="IM41" s="196"/>
      <c r="IN41" s="196"/>
      <c r="IO41" s="196"/>
      <c r="IP41" s="196"/>
      <c r="IQ41" s="196"/>
      <c r="IR41" s="196"/>
      <c r="IS41" s="196"/>
      <c r="IT41" s="196"/>
    </row>
    <row r="42" spans="1:254">
      <c r="A42" s="191">
        <v>2005</v>
      </c>
      <c r="B42" s="192">
        <v>296.186216</v>
      </c>
      <c r="C42" s="193">
        <v>212</v>
      </c>
      <c r="D42" s="193">
        <v>1273.8119629999999</v>
      </c>
      <c r="E42" s="194">
        <f t="shared" si="5"/>
        <v>1485.8119629999999</v>
      </c>
      <c r="F42" s="193">
        <v>33.406509</v>
      </c>
      <c r="G42" s="198" t="s">
        <v>32</v>
      </c>
      <c r="H42" s="194">
        <f t="shared" si="4"/>
        <v>1452.405454</v>
      </c>
      <c r="I42" s="194">
        <f t="shared" si="6"/>
        <v>4.9036902311483663</v>
      </c>
      <c r="J42" s="194">
        <f t="shared" si="7"/>
        <v>4.6585057195909476</v>
      </c>
      <c r="K42" s="195"/>
      <c r="L42" s="195"/>
      <c r="M42" s="195"/>
      <c r="N42" s="195"/>
      <c r="O42" s="195"/>
      <c r="P42" s="195"/>
      <c r="Q42" s="195"/>
      <c r="R42" s="195"/>
      <c r="S42" s="195"/>
      <c r="T42" s="195"/>
      <c r="U42" s="195"/>
      <c r="V42" s="195"/>
      <c r="W42" s="195"/>
      <c r="X42" s="195"/>
      <c r="Y42" s="195"/>
      <c r="Z42" s="195"/>
      <c r="AA42" s="195"/>
      <c r="AB42" s="195"/>
      <c r="AC42" s="195"/>
      <c r="AD42" s="195"/>
      <c r="AE42" s="195"/>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row>
    <row r="43" spans="1:254">
      <c r="A43" s="188">
        <v>2006</v>
      </c>
      <c r="B43" s="189">
        <v>298.99582500000002</v>
      </c>
      <c r="C43" s="200">
        <v>192</v>
      </c>
      <c r="D43" s="200">
        <v>1397.8829879999998</v>
      </c>
      <c r="E43" s="133">
        <f t="shared" si="5"/>
        <v>1589.8829879999998</v>
      </c>
      <c r="F43" s="200">
        <v>34.507479000000004</v>
      </c>
      <c r="G43" s="197" t="s">
        <v>32</v>
      </c>
      <c r="H43" s="133">
        <f t="shared" si="4"/>
        <v>1555.3755089999997</v>
      </c>
      <c r="I43" s="133">
        <f t="shared" si="6"/>
        <v>5.2019974158502036</v>
      </c>
      <c r="J43" s="133">
        <f t="shared" si="7"/>
        <v>4.9418975450576932</v>
      </c>
      <c r="K43" s="195"/>
      <c r="L43" s="195"/>
      <c r="M43" s="195"/>
      <c r="N43" s="195"/>
      <c r="O43" s="195"/>
      <c r="P43" s="195"/>
      <c r="Q43" s="195"/>
      <c r="R43" s="195"/>
      <c r="S43" s="195"/>
      <c r="T43" s="195"/>
      <c r="U43" s="195"/>
      <c r="V43" s="195"/>
      <c r="W43" s="195"/>
      <c r="X43" s="195"/>
      <c r="Y43" s="195"/>
      <c r="Z43" s="195"/>
      <c r="AA43" s="195"/>
      <c r="AB43" s="195"/>
      <c r="AC43" s="195"/>
      <c r="AD43" s="195"/>
      <c r="AE43" s="195"/>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row>
    <row r="44" spans="1:254">
      <c r="A44" s="188">
        <v>2007</v>
      </c>
      <c r="B44" s="189">
        <v>302.003917</v>
      </c>
      <c r="C44" s="201" t="s">
        <v>32</v>
      </c>
      <c r="D44" s="200">
        <v>1536.1880650000001</v>
      </c>
      <c r="E44" s="133">
        <f t="shared" ref="E44:E58" si="8">SUM(C44:D44)</f>
        <v>1536.1880650000001</v>
      </c>
      <c r="F44" s="200">
        <v>20.495607999999997</v>
      </c>
      <c r="G44" s="197" t="s">
        <v>32</v>
      </c>
      <c r="H44" s="133">
        <f t="shared" si="4"/>
        <v>1515.6924570000001</v>
      </c>
      <c r="I44" s="133">
        <f t="shared" ref="I44:I49" si="9">IF(H44=0,0,IF(B44=0,0,H44/B44))</f>
        <v>5.018784100737343</v>
      </c>
      <c r="J44" s="133">
        <f t="shared" si="7"/>
        <v>4.7678448957004758</v>
      </c>
      <c r="K44" s="195"/>
      <c r="L44" s="195"/>
      <c r="M44" s="195"/>
      <c r="N44" s="195"/>
      <c r="O44" s="195"/>
      <c r="P44" s="195"/>
      <c r="Q44" s="195"/>
      <c r="R44" s="195"/>
      <c r="S44" s="195"/>
      <c r="T44" s="195"/>
      <c r="U44" s="195"/>
      <c r="V44" s="195"/>
      <c r="W44" s="195"/>
      <c r="X44" s="195"/>
      <c r="Y44" s="195"/>
      <c r="Z44" s="195"/>
      <c r="AA44" s="195"/>
      <c r="AB44" s="195"/>
      <c r="AC44" s="195"/>
      <c r="AD44" s="195"/>
      <c r="AE44" s="195"/>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row>
    <row r="45" spans="1:254">
      <c r="A45" s="188">
        <v>2008</v>
      </c>
      <c r="B45" s="189">
        <v>304.79776099999998</v>
      </c>
      <c r="C45" s="201" t="s">
        <v>32</v>
      </c>
      <c r="D45" s="200">
        <v>1573.1604520000001</v>
      </c>
      <c r="E45" s="133">
        <f t="shared" si="8"/>
        <v>1573.1604520000001</v>
      </c>
      <c r="F45" s="200">
        <v>26.409264999999998</v>
      </c>
      <c r="G45" s="197" t="s">
        <v>32</v>
      </c>
      <c r="H45" s="133">
        <f t="shared" si="4"/>
        <v>1546.7511870000001</v>
      </c>
      <c r="I45" s="133">
        <f t="shared" si="9"/>
        <v>5.0746802795575663</v>
      </c>
      <c r="J45" s="133">
        <f t="shared" ref="J45:J50" si="10">IF(H45=0,0,IF(B45=0,0,(H45*0.95)/B45))</f>
        <v>4.8209462655796873</v>
      </c>
      <c r="K45" s="195"/>
      <c r="L45" s="195"/>
      <c r="M45" s="195"/>
      <c r="N45" s="195"/>
      <c r="O45" s="195"/>
      <c r="P45" s="195"/>
      <c r="Q45" s="195"/>
      <c r="R45" s="195"/>
      <c r="S45" s="195"/>
      <c r="T45" s="195"/>
      <c r="U45" s="195"/>
      <c r="V45" s="195"/>
      <c r="W45" s="195"/>
      <c r="X45" s="195"/>
      <c r="Y45" s="195"/>
      <c r="Z45" s="195"/>
      <c r="AA45" s="195"/>
      <c r="AB45" s="195"/>
      <c r="AC45" s="195"/>
      <c r="AD45" s="195"/>
      <c r="AE45" s="195"/>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6"/>
      <c r="BX45" s="196"/>
      <c r="BY45" s="196"/>
      <c r="BZ45" s="196"/>
      <c r="CA45" s="196"/>
      <c r="CB45" s="196"/>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6"/>
      <c r="CY45" s="196"/>
      <c r="CZ45" s="196"/>
      <c r="DA45" s="196"/>
      <c r="DB45" s="196"/>
      <c r="DC45" s="196"/>
      <c r="DD45" s="196"/>
      <c r="DE45" s="196"/>
      <c r="DF45" s="196"/>
      <c r="DG45" s="196"/>
      <c r="DH45" s="196"/>
      <c r="DI45" s="196"/>
      <c r="DJ45" s="196"/>
      <c r="DK45" s="196"/>
      <c r="DL45" s="196"/>
      <c r="DM45" s="196"/>
      <c r="DN45" s="196"/>
      <c r="DO45" s="196"/>
      <c r="DP45" s="196"/>
      <c r="DQ45" s="196"/>
      <c r="DR45" s="196"/>
      <c r="DS45" s="196"/>
      <c r="DT45" s="196"/>
      <c r="DU45" s="196"/>
      <c r="DV45" s="196"/>
      <c r="DW45" s="196"/>
      <c r="DX45" s="196"/>
      <c r="DY45" s="196"/>
      <c r="DZ45" s="196"/>
      <c r="EA45" s="196"/>
      <c r="EB45" s="196"/>
      <c r="EC45" s="196"/>
      <c r="ED45" s="196"/>
      <c r="EE45" s="196"/>
      <c r="EF45" s="196"/>
      <c r="EG45" s="196"/>
      <c r="EH45" s="196"/>
      <c r="EI45" s="196"/>
      <c r="EJ45" s="196"/>
      <c r="EK45" s="196"/>
      <c r="EL45" s="196"/>
      <c r="EM45" s="196"/>
      <c r="EN45" s="196"/>
      <c r="EO45" s="196"/>
      <c r="EP45" s="196"/>
      <c r="EQ45" s="196"/>
      <c r="ER45" s="196"/>
      <c r="ES45" s="196"/>
      <c r="ET45" s="196"/>
      <c r="EU45" s="196"/>
      <c r="EV45" s="196"/>
      <c r="EW45" s="196"/>
      <c r="EX45" s="196"/>
      <c r="EY45" s="196"/>
      <c r="EZ45" s="196"/>
      <c r="FA45" s="196"/>
      <c r="FB45" s="196"/>
      <c r="FC45" s="196"/>
      <c r="FD45" s="196"/>
      <c r="FE45" s="196"/>
      <c r="FF45" s="196"/>
      <c r="FG45" s="196"/>
      <c r="FH45" s="196"/>
      <c r="FI45" s="196"/>
      <c r="FJ45" s="196"/>
      <c r="FK45" s="196"/>
      <c r="FL45" s="196"/>
      <c r="FM45" s="196"/>
      <c r="FN45" s="196"/>
      <c r="FO45" s="196"/>
      <c r="FP45" s="196"/>
      <c r="FQ45" s="196"/>
      <c r="FR45" s="196"/>
      <c r="FS45" s="196"/>
      <c r="FT45" s="196"/>
      <c r="FU45" s="196"/>
      <c r="FV45" s="196"/>
      <c r="FW45" s="196"/>
      <c r="FX45" s="196"/>
      <c r="FY45" s="196"/>
      <c r="FZ45" s="196"/>
      <c r="GA45" s="196"/>
      <c r="GB45" s="196"/>
      <c r="GC45" s="196"/>
      <c r="GD45" s="196"/>
      <c r="GE45" s="196"/>
      <c r="GF45" s="196"/>
      <c r="GG45" s="196"/>
      <c r="GH45" s="196"/>
      <c r="GI45" s="196"/>
      <c r="GJ45" s="196"/>
      <c r="GK45" s="196"/>
      <c r="GL45" s="196"/>
      <c r="GM45" s="196"/>
      <c r="GN45" s="196"/>
      <c r="GO45" s="196"/>
      <c r="GP45" s="196"/>
      <c r="GQ45" s="196"/>
      <c r="GR45" s="196"/>
      <c r="GS45" s="196"/>
      <c r="GT45" s="196"/>
      <c r="GU45" s="196"/>
      <c r="GV45" s="196"/>
      <c r="GW45" s="196"/>
      <c r="GX45" s="196"/>
      <c r="GY45" s="196"/>
      <c r="GZ45" s="196"/>
      <c r="HA45" s="196"/>
      <c r="HB45" s="196"/>
      <c r="HC45" s="196"/>
      <c r="HD45" s="196"/>
      <c r="HE45" s="196"/>
      <c r="HF45" s="196"/>
      <c r="HG45" s="196"/>
      <c r="HH45" s="196"/>
      <c r="HI45" s="196"/>
      <c r="HJ45" s="196"/>
      <c r="HK45" s="196"/>
      <c r="HL45" s="196"/>
      <c r="HM45" s="196"/>
      <c r="HN45" s="196"/>
      <c r="HO45" s="196"/>
      <c r="HP45" s="196"/>
      <c r="HQ45" s="196"/>
      <c r="HR45" s="196"/>
      <c r="HS45" s="196"/>
      <c r="HT45" s="196"/>
      <c r="HU45" s="196"/>
      <c r="HV45" s="196"/>
      <c r="HW45" s="196"/>
      <c r="HX45" s="196"/>
      <c r="HY45" s="196"/>
      <c r="HZ45" s="196"/>
      <c r="IA45" s="196"/>
      <c r="IB45" s="196"/>
      <c r="IC45" s="196"/>
      <c r="ID45" s="196"/>
      <c r="IE45" s="196"/>
      <c r="IF45" s="196"/>
      <c r="IG45" s="196"/>
      <c r="IH45" s="196"/>
      <c r="II45" s="196"/>
      <c r="IJ45" s="196"/>
      <c r="IK45" s="196"/>
      <c r="IL45" s="196"/>
      <c r="IM45" s="196"/>
      <c r="IN45" s="196"/>
      <c r="IO45" s="196"/>
      <c r="IP45" s="196"/>
      <c r="IQ45" s="196"/>
      <c r="IR45" s="196"/>
      <c r="IS45" s="196"/>
      <c r="IT45" s="196"/>
    </row>
    <row r="46" spans="1:254">
      <c r="A46" s="188">
        <v>2009</v>
      </c>
      <c r="B46" s="189">
        <v>307.43940600000002</v>
      </c>
      <c r="C46" s="201" t="s">
        <v>32</v>
      </c>
      <c r="D46" s="200">
        <v>1587.598379</v>
      </c>
      <c r="E46" s="133">
        <f t="shared" si="8"/>
        <v>1587.598379</v>
      </c>
      <c r="F46" s="200">
        <v>23.762695999999998</v>
      </c>
      <c r="G46" s="197" t="s">
        <v>32</v>
      </c>
      <c r="H46" s="133">
        <f t="shared" si="4"/>
        <v>1563.835683</v>
      </c>
      <c r="I46" s="133">
        <f t="shared" si="9"/>
        <v>5.0866468399304674</v>
      </c>
      <c r="J46" s="133">
        <f t="shared" si="10"/>
        <v>4.8323144979339432</v>
      </c>
      <c r="K46" s="195"/>
      <c r="L46" s="195"/>
      <c r="M46" s="195"/>
      <c r="N46" s="195"/>
      <c r="O46" s="195"/>
      <c r="P46" s="195"/>
      <c r="Q46" s="195"/>
      <c r="R46" s="195"/>
      <c r="S46" s="195"/>
      <c r="T46" s="195"/>
      <c r="U46" s="195"/>
      <c r="V46" s="195"/>
      <c r="W46" s="195"/>
      <c r="X46" s="195"/>
      <c r="Y46" s="195"/>
      <c r="Z46" s="195"/>
      <c r="AA46" s="195"/>
      <c r="AB46" s="195"/>
      <c r="AC46" s="195"/>
      <c r="AD46" s="195"/>
      <c r="AE46" s="195"/>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6"/>
      <c r="DF46" s="196"/>
      <c r="DG46" s="196"/>
      <c r="DH46" s="196"/>
      <c r="DI46" s="196"/>
      <c r="DJ46" s="196"/>
      <c r="DK46" s="196"/>
      <c r="DL46" s="196"/>
      <c r="DM46" s="196"/>
      <c r="DN46" s="196"/>
      <c r="DO46" s="196"/>
      <c r="DP46" s="196"/>
      <c r="DQ46" s="196"/>
      <c r="DR46" s="196"/>
      <c r="DS46" s="196"/>
      <c r="DT46" s="196"/>
      <c r="DU46" s="196"/>
      <c r="DV46" s="196"/>
      <c r="DW46" s="196"/>
      <c r="DX46" s="196"/>
      <c r="DY46" s="196"/>
      <c r="DZ46" s="196"/>
      <c r="EA46" s="196"/>
      <c r="EB46" s="196"/>
      <c r="EC46" s="196"/>
      <c r="ED46" s="196"/>
      <c r="EE46" s="196"/>
      <c r="EF46" s="196"/>
      <c r="EG46" s="196"/>
      <c r="EH46" s="196"/>
      <c r="EI46" s="196"/>
      <c r="EJ46" s="196"/>
      <c r="EK46" s="196"/>
      <c r="EL46" s="196"/>
      <c r="EM46" s="196"/>
      <c r="EN46" s="196"/>
      <c r="EO46" s="196"/>
      <c r="EP46" s="196"/>
      <c r="EQ46" s="196"/>
      <c r="ER46" s="196"/>
      <c r="ES46" s="196"/>
      <c r="ET46" s="196"/>
      <c r="EU46" s="196"/>
      <c r="EV46" s="196"/>
      <c r="EW46" s="196"/>
      <c r="EX46" s="196"/>
      <c r="EY46" s="196"/>
      <c r="EZ46" s="196"/>
      <c r="FA46" s="196"/>
      <c r="FB46" s="196"/>
      <c r="FC46" s="196"/>
      <c r="FD46" s="196"/>
      <c r="FE46" s="196"/>
      <c r="FF46" s="196"/>
      <c r="FG46" s="196"/>
      <c r="FH46" s="196"/>
      <c r="FI46" s="196"/>
      <c r="FJ46" s="196"/>
      <c r="FK46" s="196"/>
      <c r="FL46" s="196"/>
      <c r="FM46" s="196"/>
      <c r="FN46" s="196"/>
      <c r="FO46" s="196"/>
      <c r="FP46" s="196"/>
      <c r="FQ46" s="196"/>
      <c r="FR46" s="196"/>
      <c r="FS46" s="196"/>
      <c r="FT46" s="196"/>
      <c r="FU46" s="196"/>
      <c r="FV46" s="196"/>
      <c r="FW46" s="196"/>
      <c r="FX46" s="196"/>
      <c r="FY46" s="196"/>
      <c r="FZ46" s="196"/>
      <c r="GA46" s="196"/>
      <c r="GB46" s="196"/>
      <c r="GC46" s="196"/>
      <c r="GD46" s="196"/>
      <c r="GE46" s="196"/>
      <c r="GF46" s="196"/>
      <c r="GG46" s="196"/>
      <c r="GH46" s="196"/>
      <c r="GI46" s="196"/>
      <c r="GJ46" s="196"/>
      <c r="GK46" s="196"/>
      <c r="GL46" s="196"/>
      <c r="GM46" s="196"/>
      <c r="GN46" s="196"/>
      <c r="GO46" s="196"/>
      <c r="GP46" s="196"/>
      <c r="GQ46" s="196"/>
      <c r="GR46" s="196"/>
      <c r="GS46" s="196"/>
      <c r="GT46" s="196"/>
      <c r="GU46" s="196"/>
      <c r="GV46" s="196"/>
      <c r="GW46" s="196"/>
      <c r="GX46" s="196"/>
      <c r="GY46" s="196"/>
      <c r="GZ46" s="196"/>
      <c r="HA46" s="196"/>
      <c r="HB46" s="196"/>
      <c r="HC46" s="196"/>
      <c r="HD46" s="196"/>
      <c r="HE46" s="196"/>
      <c r="HF46" s="196"/>
      <c r="HG46" s="196"/>
      <c r="HH46" s="196"/>
      <c r="HI46" s="196"/>
      <c r="HJ46" s="196"/>
      <c r="HK46" s="196"/>
      <c r="HL46" s="196"/>
      <c r="HM46" s="196"/>
      <c r="HN46" s="196"/>
      <c r="HO46" s="196"/>
      <c r="HP46" s="196"/>
      <c r="HQ46" s="196"/>
      <c r="HR46" s="196"/>
      <c r="HS46" s="196"/>
      <c r="HT46" s="196"/>
      <c r="HU46" s="196"/>
      <c r="HV46" s="196"/>
      <c r="HW46" s="196"/>
      <c r="HX46" s="196"/>
      <c r="HY46" s="196"/>
      <c r="HZ46" s="196"/>
      <c r="IA46" s="196"/>
      <c r="IB46" s="196"/>
      <c r="IC46" s="196"/>
      <c r="ID46" s="196"/>
      <c r="IE46" s="196"/>
      <c r="IF46" s="196"/>
      <c r="IG46" s="196"/>
      <c r="IH46" s="196"/>
      <c r="II46" s="196"/>
      <c r="IJ46" s="196"/>
      <c r="IK46" s="196"/>
      <c r="IL46" s="196"/>
      <c r="IM46" s="196"/>
      <c r="IN46" s="196"/>
      <c r="IO46" s="196"/>
      <c r="IP46" s="196"/>
      <c r="IQ46" s="196"/>
      <c r="IR46" s="196"/>
      <c r="IS46" s="196"/>
      <c r="IT46" s="196"/>
    </row>
    <row r="47" spans="1:254">
      <c r="A47" s="188">
        <v>2010</v>
      </c>
      <c r="B47" s="189">
        <v>309.74127900000002</v>
      </c>
      <c r="C47" s="201" t="s">
        <v>32</v>
      </c>
      <c r="D47" s="200">
        <v>1783.3539430000003</v>
      </c>
      <c r="E47" s="133">
        <f t="shared" si="8"/>
        <v>1783.3539430000003</v>
      </c>
      <c r="F47" s="200">
        <v>18.647942</v>
      </c>
      <c r="G47" s="197" t="s">
        <v>32</v>
      </c>
      <c r="H47" s="133">
        <f t="shared" si="4"/>
        <v>1764.7060010000002</v>
      </c>
      <c r="I47" s="133">
        <f t="shared" si="9"/>
        <v>5.6973549237523491</v>
      </c>
      <c r="J47" s="133">
        <f t="shared" si="10"/>
        <v>5.4124871775647323</v>
      </c>
      <c r="K47" s="195"/>
      <c r="L47" s="195"/>
      <c r="M47" s="195"/>
      <c r="N47" s="195"/>
      <c r="O47" s="195"/>
      <c r="P47" s="195"/>
      <c r="Q47" s="195"/>
      <c r="R47" s="195"/>
      <c r="S47" s="195"/>
      <c r="T47" s="195"/>
      <c r="U47" s="195"/>
      <c r="V47" s="195"/>
      <c r="W47" s="195"/>
      <c r="X47" s="195"/>
      <c r="Y47" s="195"/>
      <c r="Z47" s="195"/>
      <c r="AA47" s="195"/>
      <c r="AB47" s="195"/>
      <c r="AC47" s="195"/>
      <c r="AD47" s="195"/>
      <c r="AE47" s="195"/>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c r="DJ47" s="196"/>
      <c r="DK47" s="196"/>
      <c r="DL47" s="196"/>
      <c r="DM47" s="196"/>
      <c r="DN47" s="196"/>
      <c r="DO47" s="196"/>
      <c r="DP47" s="196"/>
      <c r="DQ47" s="196"/>
      <c r="DR47" s="196"/>
      <c r="DS47" s="196"/>
      <c r="DT47" s="196"/>
      <c r="DU47" s="196"/>
      <c r="DV47" s="196"/>
      <c r="DW47" s="196"/>
      <c r="DX47" s="196"/>
      <c r="DY47" s="196"/>
      <c r="DZ47" s="196"/>
      <c r="EA47" s="196"/>
      <c r="EB47" s="196"/>
      <c r="EC47" s="196"/>
      <c r="ED47" s="196"/>
      <c r="EE47" s="196"/>
      <c r="EF47" s="196"/>
      <c r="EG47" s="196"/>
      <c r="EH47" s="196"/>
      <c r="EI47" s="196"/>
      <c r="EJ47" s="196"/>
      <c r="EK47" s="196"/>
      <c r="EL47" s="196"/>
      <c r="EM47" s="196"/>
      <c r="EN47" s="196"/>
      <c r="EO47" s="196"/>
      <c r="EP47" s="196"/>
      <c r="EQ47" s="196"/>
      <c r="ER47" s="196"/>
      <c r="ES47" s="196"/>
      <c r="ET47" s="196"/>
      <c r="EU47" s="196"/>
      <c r="EV47" s="196"/>
      <c r="EW47" s="196"/>
      <c r="EX47" s="196"/>
      <c r="EY47" s="196"/>
      <c r="EZ47" s="196"/>
      <c r="FA47" s="196"/>
      <c r="FB47" s="196"/>
      <c r="FC47" s="196"/>
      <c r="FD47" s="196"/>
      <c r="FE47" s="196"/>
      <c r="FF47" s="196"/>
      <c r="FG47" s="196"/>
      <c r="FH47" s="196"/>
      <c r="FI47" s="196"/>
      <c r="FJ47" s="196"/>
      <c r="FK47" s="196"/>
      <c r="FL47" s="196"/>
      <c r="FM47" s="196"/>
      <c r="FN47" s="196"/>
      <c r="FO47" s="196"/>
      <c r="FP47" s="196"/>
      <c r="FQ47" s="196"/>
      <c r="FR47" s="196"/>
      <c r="FS47" s="196"/>
      <c r="FT47" s="196"/>
      <c r="FU47" s="196"/>
      <c r="FV47" s="196"/>
      <c r="FW47" s="196"/>
      <c r="FX47" s="196"/>
      <c r="FY47" s="196"/>
      <c r="FZ47" s="196"/>
      <c r="GA47" s="196"/>
      <c r="GB47" s="196"/>
      <c r="GC47" s="196"/>
      <c r="GD47" s="196"/>
      <c r="GE47" s="196"/>
      <c r="GF47" s="196"/>
      <c r="GG47" s="196"/>
      <c r="GH47" s="196"/>
      <c r="GI47" s="196"/>
      <c r="GJ47" s="196"/>
      <c r="GK47" s="196"/>
      <c r="GL47" s="196"/>
      <c r="GM47" s="196"/>
      <c r="GN47" s="196"/>
      <c r="GO47" s="196"/>
      <c r="GP47" s="196"/>
      <c r="GQ47" s="196"/>
      <c r="GR47" s="196"/>
      <c r="GS47" s="196"/>
      <c r="GT47" s="196"/>
      <c r="GU47" s="196"/>
      <c r="GV47" s="196"/>
      <c r="GW47" s="196"/>
      <c r="GX47" s="196"/>
      <c r="GY47" s="196"/>
      <c r="GZ47" s="196"/>
      <c r="HA47" s="196"/>
      <c r="HB47" s="196"/>
      <c r="HC47" s="196"/>
      <c r="HD47" s="196"/>
      <c r="HE47" s="196"/>
      <c r="HF47" s="196"/>
      <c r="HG47" s="196"/>
      <c r="HH47" s="196"/>
      <c r="HI47" s="196"/>
      <c r="HJ47" s="196"/>
      <c r="HK47" s="196"/>
      <c r="HL47" s="196"/>
      <c r="HM47" s="196"/>
      <c r="HN47" s="196"/>
      <c r="HO47" s="196"/>
      <c r="HP47" s="196"/>
      <c r="HQ47" s="196"/>
      <c r="HR47" s="196"/>
      <c r="HS47" s="196"/>
      <c r="HT47" s="196"/>
      <c r="HU47" s="196"/>
      <c r="HV47" s="196"/>
      <c r="HW47" s="196"/>
      <c r="HX47" s="196"/>
      <c r="HY47" s="196"/>
      <c r="HZ47" s="196"/>
      <c r="IA47" s="196"/>
      <c r="IB47" s="196"/>
      <c r="IC47" s="196"/>
      <c r="ID47" s="196"/>
      <c r="IE47" s="196"/>
      <c r="IF47" s="196"/>
      <c r="IG47" s="196"/>
      <c r="IH47" s="196"/>
      <c r="II47" s="196"/>
      <c r="IJ47" s="196"/>
      <c r="IK47" s="196"/>
      <c r="IL47" s="196"/>
      <c r="IM47" s="196"/>
      <c r="IN47" s="196"/>
      <c r="IO47" s="196"/>
      <c r="IP47" s="196"/>
      <c r="IQ47" s="196"/>
      <c r="IR47" s="196"/>
      <c r="IS47" s="196"/>
      <c r="IT47" s="196"/>
    </row>
    <row r="48" spans="1:254">
      <c r="A48" s="202">
        <v>2011</v>
      </c>
      <c r="B48" s="203">
        <v>311.97391399999998</v>
      </c>
      <c r="C48" s="204" t="s">
        <v>32</v>
      </c>
      <c r="D48" s="205">
        <v>1802.4183925199998</v>
      </c>
      <c r="E48" s="135">
        <f t="shared" si="8"/>
        <v>1802.4183925199998</v>
      </c>
      <c r="F48" s="205">
        <v>18.306552770000003</v>
      </c>
      <c r="G48" s="206" t="s">
        <v>32</v>
      </c>
      <c r="H48" s="135">
        <f t="shared" si="4"/>
        <v>1784.1118397499997</v>
      </c>
      <c r="I48" s="135">
        <f t="shared" si="9"/>
        <v>5.7187853204611194</v>
      </c>
      <c r="J48" s="135">
        <f t="shared" si="10"/>
        <v>5.4328460544380635</v>
      </c>
      <c r="K48" s="195"/>
      <c r="L48" s="195"/>
      <c r="M48" s="195"/>
      <c r="N48" s="195"/>
      <c r="O48" s="195"/>
      <c r="P48" s="195"/>
      <c r="Q48" s="195"/>
      <c r="R48" s="195"/>
      <c r="S48" s="195"/>
      <c r="T48" s="195"/>
      <c r="U48" s="195"/>
      <c r="V48" s="195"/>
      <c r="W48" s="195"/>
      <c r="X48" s="195"/>
      <c r="Y48" s="195"/>
      <c r="Z48" s="195"/>
      <c r="AA48" s="195"/>
      <c r="AB48" s="195"/>
      <c r="AC48" s="195"/>
      <c r="AD48" s="195"/>
      <c r="AE48" s="195"/>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c r="DJ48" s="196"/>
      <c r="DK48" s="196"/>
      <c r="DL48" s="196"/>
      <c r="DM48" s="196"/>
      <c r="DN48" s="196"/>
      <c r="DO48" s="196"/>
      <c r="DP48" s="196"/>
      <c r="DQ48" s="196"/>
      <c r="DR48" s="196"/>
      <c r="DS48" s="196"/>
      <c r="DT48" s="196"/>
      <c r="DU48" s="196"/>
      <c r="DV48" s="196"/>
      <c r="DW48" s="196"/>
      <c r="DX48" s="196"/>
      <c r="DY48" s="196"/>
      <c r="DZ48" s="196"/>
      <c r="EA48" s="196"/>
      <c r="EB48" s="196"/>
      <c r="EC48" s="196"/>
      <c r="ED48" s="196"/>
      <c r="EE48" s="196"/>
      <c r="EF48" s="196"/>
      <c r="EG48" s="196"/>
      <c r="EH48" s="196"/>
      <c r="EI48" s="196"/>
      <c r="EJ48" s="196"/>
      <c r="EK48" s="196"/>
      <c r="EL48" s="196"/>
      <c r="EM48" s="196"/>
      <c r="EN48" s="196"/>
      <c r="EO48" s="196"/>
      <c r="EP48" s="196"/>
      <c r="EQ48" s="196"/>
      <c r="ER48" s="196"/>
      <c r="ES48" s="196"/>
      <c r="ET48" s="196"/>
      <c r="EU48" s="196"/>
      <c r="EV48" s="196"/>
      <c r="EW48" s="196"/>
      <c r="EX48" s="196"/>
      <c r="EY48" s="196"/>
      <c r="EZ48" s="196"/>
      <c r="FA48" s="196"/>
      <c r="FB48" s="196"/>
      <c r="FC48" s="196"/>
      <c r="FD48" s="196"/>
      <c r="FE48" s="196"/>
      <c r="FF48" s="196"/>
      <c r="FG48" s="196"/>
      <c r="FH48" s="196"/>
      <c r="FI48" s="196"/>
      <c r="FJ48" s="196"/>
      <c r="FK48" s="196"/>
      <c r="FL48" s="196"/>
      <c r="FM48" s="196"/>
      <c r="FN48" s="196"/>
      <c r="FO48" s="196"/>
      <c r="FP48" s="196"/>
      <c r="FQ48" s="196"/>
      <c r="FR48" s="196"/>
      <c r="FS48" s="196"/>
      <c r="FT48" s="196"/>
      <c r="FU48" s="196"/>
      <c r="FV48" s="196"/>
      <c r="FW48" s="196"/>
      <c r="FX48" s="196"/>
      <c r="FY48" s="196"/>
      <c r="FZ48" s="196"/>
      <c r="GA48" s="196"/>
      <c r="GB48" s="196"/>
      <c r="GC48" s="196"/>
      <c r="GD48" s="196"/>
      <c r="GE48" s="196"/>
      <c r="GF48" s="196"/>
      <c r="GG48" s="196"/>
      <c r="GH48" s="196"/>
      <c r="GI48" s="196"/>
      <c r="GJ48" s="196"/>
      <c r="GK48" s="196"/>
      <c r="GL48" s="196"/>
      <c r="GM48" s="196"/>
      <c r="GN48" s="196"/>
      <c r="GO48" s="196"/>
      <c r="GP48" s="196"/>
      <c r="GQ48" s="196"/>
      <c r="GR48" s="196"/>
      <c r="GS48" s="196"/>
      <c r="GT48" s="196"/>
      <c r="GU48" s="196"/>
      <c r="GV48" s="196"/>
      <c r="GW48" s="196"/>
      <c r="GX48" s="196"/>
      <c r="GY48" s="196"/>
      <c r="GZ48" s="196"/>
      <c r="HA48" s="196"/>
      <c r="HB48" s="196"/>
      <c r="HC48" s="196"/>
      <c r="HD48" s="196"/>
      <c r="HE48" s="196"/>
      <c r="HF48" s="196"/>
      <c r="HG48" s="196"/>
      <c r="HH48" s="196"/>
      <c r="HI48" s="196"/>
      <c r="HJ48" s="196"/>
      <c r="HK48" s="196"/>
      <c r="HL48" s="196"/>
      <c r="HM48" s="196"/>
      <c r="HN48" s="196"/>
      <c r="HO48" s="196"/>
      <c r="HP48" s="196"/>
      <c r="HQ48" s="196"/>
      <c r="HR48" s="196"/>
      <c r="HS48" s="196"/>
      <c r="HT48" s="196"/>
      <c r="HU48" s="196"/>
      <c r="HV48" s="196"/>
      <c r="HW48" s="196"/>
      <c r="HX48" s="196"/>
      <c r="HY48" s="196"/>
      <c r="HZ48" s="196"/>
      <c r="IA48" s="196"/>
      <c r="IB48" s="196"/>
      <c r="IC48" s="196"/>
      <c r="ID48" s="196"/>
      <c r="IE48" s="196"/>
      <c r="IF48" s="196"/>
      <c r="IG48" s="196"/>
      <c r="IH48" s="196"/>
      <c r="II48" s="196"/>
      <c r="IJ48" s="196"/>
      <c r="IK48" s="196"/>
      <c r="IL48" s="196"/>
      <c r="IM48" s="196"/>
      <c r="IN48" s="196"/>
      <c r="IO48" s="196"/>
      <c r="IP48" s="196"/>
      <c r="IQ48" s="196"/>
      <c r="IR48" s="196"/>
      <c r="IS48" s="196"/>
      <c r="IT48" s="196"/>
    </row>
    <row r="49" spans="1:254">
      <c r="A49" s="202">
        <v>2012</v>
      </c>
      <c r="B49" s="203">
        <v>314.16755799999999</v>
      </c>
      <c r="C49" s="204" t="s">
        <v>32</v>
      </c>
      <c r="D49" s="205">
        <v>2038.2311200000004</v>
      </c>
      <c r="E49" s="135">
        <f t="shared" si="8"/>
        <v>2038.2311200000004</v>
      </c>
      <c r="F49" s="205">
        <v>20.574894779999997</v>
      </c>
      <c r="G49" s="206" t="s">
        <v>32</v>
      </c>
      <c r="H49" s="135">
        <f t="shared" si="4"/>
        <v>2017.6562252200004</v>
      </c>
      <c r="I49" s="135">
        <f t="shared" si="9"/>
        <v>6.42222971100027</v>
      </c>
      <c r="J49" s="135">
        <f t="shared" si="10"/>
        <v>6.1011182254502554</v>
      </c>
      <c r="K49" s="195"/>
      <c r="L49" s="195"/>
      <c r="M49" s="195"/>
      <c r="N49" s="195"/>
      <c r="O49" s="195"/>
      <c r="P49" s="195"/>
      <c r="Q49" s="195"/>
      <c r="R49" s="195"/>
      <c r="S49" s="195"/>
      <c r="T49" s="195"/>
      <c r="U49" s="195"/>
      <c r="V49" s="195"/>
      <c r="W49" s="195"/>
      <c r="X49" s="195"/>
      <c r="Y49" s="195"/>
      <c r="Z49" s="195"/>
      <c r="AA49" s="195"/>
      <c r="AB49" s="195"/>
      <c r="AC49" s="195"/>
      <c r="AD49" s="195"/>
      <c r="AE49" s="195"/>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6"/>
      <c r="DE49" s="196"/>
      <c r="DF49" s="196"/>
      <c r="DG49" s="196"/>
      <c r="DH49" s="196"/>
      <c r="DI49" s="196"/>
      <c r="DJ49" s="196"/>
      <c r="DK49" s="196"/>
      <c r="DL49" s="196"/>
      <c r="DM49" s="196"/>
      <c r="DN49" s="196"/>
      <c r="DO49" s="196"/>
      <c r="DP49" s="196"/>
      <c r="DQ49" s="196"/>
      <c r="DR49" s="196"/>
      <c r="DS49" s="196"/>
      <c r="DT49" s="196"/>
      <c r="DU49" s="196"/>
      <c r="DV49" s="196"/>
      <c r="DW49" s="196"/>
      <c r="DX49" s="196"/>
      <c r="DY49" s="196"/>
      <c r="DZ49" s="196"/>
      <c r="EA49" s="196"/>
      <c r="EB49" s="196"/>
      <c r="EC49" s="196"/>
      <c r="ED49" s="196"/>
      <c r="EE49" s="196"/>
      <c r="EF49" s="196"/>
      <c r="EG49" s="196"/>
      <c r="EH49" s="196"/>
      <c r="EI49" s="196"/>
      <c r="EJ49" s="196"/>
      <c r="EK49" s="196"/>
      <c r="EL49" s="196"/>
      <c r="EM49" s="196"/>
      <c r="EN49" s="196"/>
      <c r="EO49" s="196"/>
      <c r="EP49" s="196"/>
      <c r="EQ49" s="196"/>
      <c r="ER49" s="196"/>
      <c r="ES49" s="196"/>
      <c r="ET49" s="196"/>
      <c r="EU49" s="196"/>
      <c r="EV49" s="196"/>
      <c r="EW49" s="196"/>
      <c r="EX49" s="196"/>
      <c r="EY49" s="196"/>
      <c r="EZ49" s="196"/>
      <c r="FA49" s="196"/>
      <c r="FB49" s="196"/>
      <c r="FC49" s="196"/>
      <c r="FD49" s="196"/>
      <c r="FE49" s="196"/>
      <c r="FF49" s="196"/>
      <c r="FG49" s="196"/>
      <c r="FH49" s="196"/>
      <c r="FI49" s="196"/>
      <c r="FJ49" s="196"/>
      <c r="FK49" s="196"/>
      <c r="FL49" s="196"/>
      <c r="FM49" s="196"/>
      <c r="FN49" s="196"/>
      <c r="FO49" s="196"/>
      <c r="FP49" s="196"/>
      <c r="FQ49" s="196"/>
      <c r="FR49" s="196"/>
      <c r="FS49" s="196"/>
      <c r="FT49" s="196"/>
      <c r="FU49" s="196"/>
      <c r="FV49" s="196"/>
      <c r="FW49" s="196"/>
      <c r="FX49" s="196"/>
      <c r="FY49" s="196"/>
      <c r="FZ49" s="196"/>
      <c r="GA49" s="196"/>
      <c r="GB49" s="196"/>
      <c r="GC49" s="196"/>
      <c r="GD49" s="196"/>
      <c r="GE49" s="196"/>
      <c r="GF49" s="196"/>
      <c r="GG49" s="196"/>
      <c r="GH49" s="196"/>
      <c r="GI49" s="196"/>
      <c r="GJ49" s="196"/>
      <c r="GK49" s="196"/>
      <c r="GL49" s="196"/>
      <c r="GM49" s="196"/>
      <c r="GN49" s="196"/>
      <c r="GO49" s="196"/>
      <c r="GP49" s="196"/>
      <c r="GQ49" s="196"/>
      <c r="GR49" s="196"/>
      <c r="GS49" s="196"/>
      <c r="GT49" s="196"/>
      <c r="GU49" s="196"/>
      <c r="GV49" s="196"/>
      <c r="GW49" s="196"/>
      <c r="GX49" s="196"/>
      <c r="GY49" s="196"/>
      <c r="GZ49" s="196"/>
      <c r="HA49" s="196"/>
      <c r="HB49" s="196"/>
      <c r="HC49" s="196"/>
      <c r="HD49" s="196"/>
      <c r="HE49" s="196"/>
      <c r="HF49" s="196"/>
      <c r="HG49" s="196"/>
      <c r="HH49" s="196"/>
      <c r="HI49" s="196"/>
      <c r="HJ49" s="196"/>
      <c r="HK49" s="196"/>
      <c r="HL49" s="196"/>
      <c r="HM49" s="196"/>
      <c r="HN49" s="196"/>
      <c r="HO49" s="196"/>
      <c r="HP49" s="196"/>
      <c r="HQ49" s="196"/>
      <c r="HR49" s="196"/>
      <c r="HS49" s="196"/>
      <c r="HT49" s="196"/>
      <c r="HU49" s="196"/>
      <c r="HV49" s="196"/>
      <c r="HW49" s="196"/>
      <c r="HX49" s="196"/>
      <c r="HY49" s="196"/>
      <c r="HZ49" s="196"/>
      <c r="IA49" s="196"/>
      <c r="IB49" s="196"/>
      <c r="IC49" s="196"/>
      <c r="ID49" s="196"/>
      <c r="IE49" s="196"/>
      <c r="IF49" s="196"/>
      <c r="IG49" s="196"/>
      <c r="IH49" s="196"/>
      <c r="II49" s="196"/>
      <c r="IJ49" s="196"/>
      <c r="IK49" s="196"/>
      <c r="IL49" s="196"/>
      <c r="IM49" s="196"/>
      <c r="IN49" s="196"/>
      <c r="IO49" s="196"/>
      <c r="IP49" s="196"/>
      <c r="IQ49" s="196"/>
      <c r="IR49" s="196"/>
      <c r="IS49" s="196"/>
      <c r="IT49" s="196"/>
    </row>
    <row r="50" spans="1:254">
      <c r="A50" s="202">
        <v>2013</v>
      </c>
      <c r="B50" s="203">
        <v>316.29476599999998</v>
      </c>
      <c r="C50" s="204" t="s">
        <v>32</v>
      </c>
      <c r="D50" s="205">
        <v>2150.8081999400001</v>
      </c>
      <c r="E50" s="135">
        <f t="shared" si="8"/>
        <v>2150.8081999400001</v>
      </c>
      <c r="F50" s="205">
        <v>18.280031170000001</v>
      </c>
      <c r="G50" s="206" t="s">
        <v>32</v>
      </c>
      <c r="H50" s="135">
        <f t="shared" ref="H50:H58" si="11">E50-F50</f>
        <v>2132.5281687700003</v>
      </c>
      <c r="I50" s="135">
        <f t="shared" ref="I50:I58" si="12">IF(H50=0,0,IF(B50=0,0,H50/B50))</f>
        <v>6.7422176969251542</v>
      </c>
      <c r="J50" s="135">
        <f t="shared" si="10"/>
        <v>6.4051068120788957</v>
      </c>
      <c r="K50" s="195"/>
      <c r="L50" s="195"/>
      <c r="M50" s="195"/>
      <c r="N50" s="195"/>
      <c r="O50" s="195"/>
      <c r="P50" s="195"/>
      <c r="Q50" s="195"/>
      <c r="R50" s="195"/>
      <c r="S50" s="195"/>
      <c r="T50" s="195"/>
      <c r="U50" s="195"/>
      <c r="V50" s="195"/>
      <c r="W50" s="195"/>
      <c r="X50" s="195"/>
      <c r="Y50" s="195"/>
      <c r="Z50" s="195"/>
      <c r="AA50" s="195"/>
      <c r="AB50" s="195"/>
      <c r="AC50" s="195"/>
      <c r="AD50" s="195"/>
      <c r="AE50" s="195"/>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6"/>
      <c r="CN50" s="196"/>
      <c r="CO50" s="196"/>
      <c r="CP50" s="196"/>
      <c r="CQ50" s="196"/>
      <c r="CR50" s="196"/>
      <c r="CS50" s="196"/>
      <c r="CT50" s="196"/>
      <c r="CU50" s="196"/>
      <c r="CV50" s="196"/>
      <c r="CW50" s="196"/>
      <c r="CX50" s="196"/>
      <c r="CY50" s="196"/>
      <c r="CZ50" s="196"/>
      <c r="DA50" s="196"/>
      <c r="DB50" s="196"/>
      <c r="DC50" s="196"/>
      <c r="DD50" s="196"/>
      <c r="DE50" s="196"/>
      <c r="DF50" s="196"/>
      <c r="DG50" s="196"/>
      <c r="DH50" s="196"/>
      <c r="DI50" s="196"/>
      <c r="DJ50" s="196"/>
      <c r="DK50" s="196"/>
      <c r="DL50" s="196"/>
      <c r="DM50" s="196"/>
      <c r="DN50" s="196"/>
      <c r="DO50" s="196"/>
      <c r="DP50" s="196"/>
      <c r="DQ50" s="196"/>
      <c r="DR50" s="196"/>
      <c r="DS50" s="196"/>
      <c r="DT50" s="196"/>
      <c r="DU50" s="196"/>
      <c r="DV50" s="196"/>
      <c r="DW50" s="196"/>
      <c r="DX50" s="196"/>
      <c r="DY50" s="196"/>
      <c r="DZ50" s="196"/>
      <c r="EA50" s="196"/>
      <c r="EB50" s="196"/>
      <c r="EC50" s="196"/>
      <c r="ED50" s="196"/>
      <c r="EE50" s="196"/>
      <c r="EF50" s="196"/>
      <c r="EG50" s="196"/>
      <c r="EH50" s="196"/>
      <c r="EI50" s="196"/>
      <c r="EJ50" s="196"/>
      <c r="EK50" s="196"/>
      <c r="EL50" s="196"/>
      <c r="EM50" s="196"/>
      <c r="EN50" s="196"/>
      <c r="EO50" s="196"/>
      <c r="EP50" s="196"/>
      <c r="EQ50" s="196"/>
      <c r="ER50" s="196"/>
      <c r="ES50" s="196"/>
      <c r="ET50" s="196"/>
      <c r="EU50" s="196"/>
      <c r="EV50" s="196"/>
      <c r="EW50" s="196"/>
      <c r="EX50" s="196"/>
      <c r="EY50" s="196"/>
      <c r="EZ50" s="196"/>
      <c r="FA50" s="196"/>
      <c r="FB50" s="196"/>
      <c r="FC50" s="196"/>
      <c r="FD50" s="196"/>
      <c r="FE50" s="196"/>
      <c r="FF50" s="196"/>
      <c r="FG50" s="196"/>
      <c r="FH50" s="196"/>
      <c r="FI50" s="196"/>
      <c r="FJ50" s="196"/>
      <c r="FK50" s="196"/>
      <c r="FL50" s="196"/>
      <c r="FM50" s="196"/>
      <c r="FN50" s="196"/>
      <c r="FO50" s="196"/>
      <c r="FP50" s="196"/>
      <c r="FQ50" s="196"/>
      <c r="FR50" s="196"/>
      <c r="FS50" s="196"/>
      <c r="FT50" s="196"/>
      <c r="FU50" s="196"/>
      <c r="FV50" s="196"/>
      <c r="FW50" s="196"/>
      <c r="FX50" s="196"/>
      <c r="FY50" s="196"/>
      <c r="FZ50" s="196"/>
      <c r="GA50" s="196"/>
      <c r="GB50" s="196"/>
      <c r="GC50" s="196"/>
      <c r="GD50" s="196"/>
      <c r="GE50" s="196"/>
      <c r="GF50" s="196"/>
      <c r="GG50" s="196"/>
      <c r="GH50" s="196"/>
      <c r="GI50" s="196"/>
      <c r="GJ50" s="196"/>
      <c r="GK50" s="196"/>
      <c r="GL50" s="196"/>
      <c r="GM50" s="196"/>
      <c r="GN50" s="196"/>
      <c r="GO50" s="196"/>
      <c r="GP50" s="196"/>
      <c r="GQ50" s="196"/>
      <c r="GR50" s="196"/>
      <c r="GS50" s="196"/>
      <c r="GT50" s="196"/>
      <c r="GU50" s="196"/>
      <c r="GV50" s="196"/>
      <c r="GW50" s="196"/>
      <c r="GX50" s="196"/>
      <c r="GY50" s="196"/>
      <c r="GZ50" s="196"/>
      <c r="HA50" s="196"/>
      <c r="HB50" s="196"/>
      <c r="HC50" s="196"/>
      <c r="HD50" s="196"/>
      <c r="HE50" s="196"/>
      <c r="HF50" s="196"/>
      <c r="HG50" s="196"/>
      <c r="HH50" s="196"/>
      <c r="HI50" s="196"/>
      <c r="HJ50" s="196"/>
      <c r="HK50" s="196"/>
      <c r="HL50" s="196"/>
      <c r="HM50" s="196"/>
      <c r="HN50" s="196"/>
      <c r="HO50" s="196"/>
      <c r="HP50" s="196"/>
      <c r="HQ50" s="196"/>
      <c r="HR50" s="196"/>
      <c r="HS50" s="196"/>
      <c r="HT50" s="196"/>
      <c r="HU50" s="196"/>
      <c r="HV50" s="196"/>
      <c r="HW50" s="196"/>
      <c r="HX50" s="196"/>
      <c r="HY50" s="196"/>
      <c r="HZ50" s="196"/>
      <c r="IA50" s="196"/>
      <c r="IB50" s="196"/>
      <c r="IC50" s="196"/>
      <c r="ID50" s="196"/>
      <c r="IE50" s="196"/>
      <c r="IF50" s="196"/>
      <c r="IG50" s="196"/>
      <c r="IH50" s="196"/>
      <c r="II50" s="196"/>
      <c r="IJ50" s="196"/>
      <c r="IK50" s="196"/>
      <c r="IL50" s="196"/>
      <c r="IM50" s="196"/>
      <c r="IN50" s="196"/>
      <c r="IO50" s="196"/>
      <c r="IP50" s="196"/>
      <c r="IQ50" s="196"/>
      <c r="IR50" s="196"/>
      <c r="IS50" s="196"/>
      <c r="IT50" s="196"/>
    </row>
    <row r="51" spans="1:254">
      <c r="A51" s="202">
        <v>2014</v>
      </c>
      <c r="B51" s="203">
        <v>318.576955</v>
      </c>
      <c r="C51" s="204" t="s">
        <v>32</v>
      </c>
      <c r="D51" s="205">
        <v>2308.3841283699999</v>
      </c>
      <c r="E51" s="135">
        <f t="shared" si="8"/>
        <v>2308.3841283699999</v>
      </c>
      <c r="F51" s="205">
        <v>16.662991649999999</v>
      </c>
      <c r="G51" s="206" t="s">
        <v>32</v>
      </c>
      <c r="H51" s="135">
        <f t="shared" si="11"/>
        <v>2291.7211367199998</v>
      </c>
      <c r="I51" s="135">
        <f t="shared" si="12"/>
        <v>7.1936186869511634</v>
      </c>
      <c r="J51" s="135">
        <f t="shared" ref="J51:J58" si="13">IF(H51=0,0,IF(B51=0,0,(H51*0.95)/B51))</f>
        <v>6.8339377526036049</v>
      </c>
      <c r="K51" s="195"/>
      <c r="L51" s="195"/>
      <c r="M51" s="195"/>
      <c r="N51" s="195"/>
      <c r="O51" s="195"/>
      <c r="P51" s="195"/>
      <c r="Q51" s="195"/>
      <c r="R51" s="195"/>
      <c r="S51" s="195"/>
      <c r="T51" s="195"/>
      <c r="U51" s="195"/>
      <c r="V51" s="195"/>
      <c r="W51" s="195"/>
      <c r="X51" s="195"/>
      <c r="Y51" s="195"/>
      <c r="Z51" s="195"/>
      <c r="AA51" s="195"/>
      <c r="AB51" s="195"/>
      <c r="AC51" s="195"/>
      <c r="AD51" s="195"/>
      <c r="AE51" s="195"/>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M51" s="196"/>
      <c r="CN51" s="196"/>
      <c r="CO51" s="196"/>
      <c r="CP51" s="196"/>
      <c r="CQ51" s="196"/>
      <c r="CR51" s="196"/>
      <c r="CS51" s="196"/>
      <c r="CT51" s="196"/>
      <c r="CU51" s="196"/>
      <c r="CV51" s="196"/>
      <c r="CW51" s="196"/>
      <c r="CX51" s="196"/>
      <c r="CY51" s="196"/>
      <c r="CZ51" s="196"/>
      <c r="DA51" s="196"/>
      <c r="DB51" s="196"/>
      <c r="DC51" s="196"/>
      <c r="DD51" s="196"/>
      <c r="DE51" s="196"/>
      <c r="DF51" s="196"/>
      <c r="DG51" s="196"/>
      <c r="DH51" s="196"/>
      <c r="DI51" s="196"/>
      <c r="DJ51" s="196"/>
      <c r="DK51" s="196"/>
      <c r="DL51" s="196"/>
      <c r="DM51" s="196"/>
      <c r="DN51" s="196"/>
      <c r="DO51" s="196"/>
      <c r="DP51" s="196"/>
      <c r="DQ51" s="196"/>
      <c r="DR51" s="196"/>
      <c r="DS51" s="196"/>
      <c r="DT51" s="196"/>
      <c r="DU51" s="196"/>
      <c r="DV51" s="196"/>
      <c r="DW51" s="196"/>
      <c r="DX51" s="196"/>
      <c r="DY51" s="196"/>
      <c r="DZ51" s="196"/>
      <c r="EA51" s="196"/>
      <c r="EB51" s="196"/>
      <c r="EC51" s="196"/>
      <c r="ED51" s="196"/>
      <c r="EE51" s="196"/>
      <c r="EF51" s="196"/>
      <c r="EG51" s="196"/>
      <c r="EH51" s="196"/>
      <c r="EI51" s="196"/>
      <c r="EJ51" s="196"/>
      <c r="EK51" s="196"/>
      <c r="EL51" s="196"/>
      <c r="EM51" s="196"/>
      <c r="EN51" s="196"/>
      <c r="EO51" s="196"/>
      <c r="EP51" s="196"/>
      <c r="EQ51" s="196"/>
      <c r="ER51" s="196"/>
      <c r="ES51" s="196"/>
      <c r="ET51" s="196"/>
      <c r="EU51" s="196"/>
      <c r="EV51" s="196"/>
      <c r="EW51" s="196"/>
      <c r="EX51" s="196"/>
      <c r="EY51" s="196"/>
      <c r="EZ51" s="196"/>
      <c r="FA51" s="196"/>
      <c r="FB51" s="196"/>
      <c r="FC51" s="196"/>
      <c r="FD51" s="196"/>
      <c r="FE51" s="196"/>
      <c r="FF51" s="196"/>
      <c r="FG51" s="196"/>
      <c r="FH51" s="196"/>
      <c r="FI51" s="196"/>
      <c r="FJ51" s="196"/>
      <c r="FK51" s="196"/>
      <c r="FL51" s="196"/>
      <c r="FM51" s="196"/>
      <c r="FN51" s="196"/>
      <c r="FO51" s="196"/>
      <c r="FP51" s="196"/>
      <c r="FQ51" s="196"/>
      <c r="FR51" s="196"/>
      <c r="FS51" s="196"/>
      <c r="FT51" s="196"/>
      <c r="FU51" s="196"/>
      <c r="FV51" s="196"/>
      <c r="FW51" s="196"/>
      <c r="FX51" s="196"/>
      <c r="FY51" s="196"/>
      <c r="FZ51" s="196"/>
      <c r="GA51" s="196"/>
      <c r="GB51" s="196"/>
      <c r="GC51" s="196"/>
      <c r="GD51" s="196"/>
      <c r="GE51" s="196"/>
      <c r="GF51" s="196"/>
      <c r="GG51" s="196"/>
      <c r="GH51" s="196"/>
      <c r="GI51" s="196"/>
      <c r="GJ51" s="196"/>
      <c r="GK51" s="196"/>
      <c r="GL51" s="196"/>
      <c r="GM51" s="196"/>
      <c r="GN51" s="196"/>
      <c r="GO51" s="196"/>
      <c r="GP51" s="196"/>
      <c r="GQ51" s="196"/>
      <c r="GR51" s="196"/>
      <c r="GS51" s="196"/>
      <c r="GT51" s="196"/>
      <c r="GU51" s="196"/>
      <c r="GV51" s="196"/>
      <c r="GW51" s="196"/>
      <c r="GX51" s="196"/>
      <c r="GY51" s="196"/>
      <c r="GZ51" s="196"/>
      <c r="HA51" s="196"/>
      <c r="HB51" s="196"/>
      <c r="HC51" s="196"/>
      <c r="HD51" s="196"/>
      <c r="HE51" s="196"/>
      <c r="HF51" s="196"/>
      <c r="HG51" s="196"/>
      <c r="HH51" s="196"/>
      <c r="HI51" s="196"/>
      <c r="HJ51" s="196"/>
      <c r="HK51" s="196"/>
      <c r="HL51" s="196"/>
      <c r="HM51" s="196"/>
      <c r="HN51" s="196"/>
      <c r="HO51" s="196"/>
      <c r="HP51" s="196"/>
      <c r="HQ51" s="196"/>
      <c r="HR51" s="196"/>
      <c r="HS51" s="196"/>
      <c r="HT51" s="196"/>
      <c r="HU51" s="196"/>
      <c r="HV51" s="196"/>
      <c r="HW51" s="196"/>
      <c r="HX51" s="196"/>
      <c r="HY51" s="196"/>
      <c r="HZ51" s="196"/>
      <c r="IA51" s="196"/>
      <c r="IB51" s="196"/>
      <c r="IC51" s="196"/>
      <c r="ID51" s="196"/>
      <c r="IE51" s="196"/>
      <c r="IF51" s="196"/>
      <c r="IG51" s="196"/>
      <c r="IH51" s="196"/>
      <c r="II51" s="196"/>
      <c r="IJ51" s="196"/>
      <c r="IK51" s="196"/>
      <c r="IL51" s="196"/>
      <c r="IM51" s="196"/>
      <c r="IN51" s="196"/>
      <c r="IO51" s="196"/>
      <c r="IP51" s="196"/>
      <c r="IQ51" s="196"/>
      <c r="IR51" s="196"/>
      <c r="IS51" s="196"/>
      <c r="IT51" s="196"/>
    </row>
    <row r="52" spans="1:254">
      <c r="A52" s="202">
        <v>2015</v>
      </c>
      <c r="B52" s="203">
        <v>320.87070299999999</v>
      </c>
      <c r="C52" s="204" t="s">
        <v>32</v>
      </c>
      <c r="D52" s="205">
        <v>2267.8793755700003</v>
      </c>
      <c r="E52" s="135">
        <f t="shared" si="8"/>
        <v>2267.8793755700003</v>
      </c>
      <c r="F52" s="205">
        <v>26.486244909999996</v>
      </c>
      <c r="G52" s="206" t="s">
        <v>32</v>
      </c>
      <c r="H52" s="135">
        <f t="shared" si="11"/>
        <v>2241.3931306600002</v>
      </c>
      <c r="I52" s="135">
        <f t="shared" si="12"/>
        <v>6.9853467758320091</v>
      </c>
      <c r="J52" s="135">
        <f t="shared" si="13"/>
        <v>6.6360794370404088</v>
      </c>
      <c r="K52" s="195"/>
      <c r="L52" s="195"/>
      <c r="M52" s="195"/>
      <c r="N52" s="195"/>
      <c r="O52" s="195"/>
      <c r="P52" s="195"/>
      <c r="Q52" s="195"/>
      <c r="R52" s="195"/>
      <c r="S52" s="195"/>
      <c r="T52" s="195"/>
      <c r="U52" s="195"/>
      <c r="V52" s="195"/>
      <c r="W52" s="195"/>
      <c r="X52" s="195"/>
      <c r="Y52" s="195"/>
      <c r="Z52" s="195"/>
      <c r="AA52" s="195"/>
      <c r="AB52" s="195"/>
      <c r="AC52" s="195"/>
      <c r="AD52" s="195"/>
      <c r="AE52" s="195"/>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M52" s="196"/>
      <c r="CN52" s="196"/>
      <c r="CO52" s="196"/>
      <c r="CP52" s="196"/>
      <c r="CQ52" s="196"/>
      <c r="CR52" s="196"/>
      <c r="CS52" s="196"/>
      <c r="CT52" s="196"/>
      <c r="CU52" s="196"/>
      <c r="CV52" s="196"/>
      <c r="CW52" s="196"/>
      <c r="CX52" s="196"/>
      <c r="CY52" s="196"/>
      <c r="CZ52" s="196"/>
      <c r="DA52" s="196"/>
      <c r="DB52" s="196"/>
      <c r="DC52" s="196"/>
      <c r="DD52" s="196"/>
      <c r="DE52" s="196"/>
      <c r="DF52" s="196"/>
      <c r="DG52" s="196"/>
      <c r="DH52" s="196"/>
      <c r="DI52" s="196"/>
      <c r="DJ52" s="196"/>
      <c r="DK52" s="196"/>
      <c r="DL52" s="196"/>
      <c r="DM52" s="196"/>
      <c r="DN52" s="196"/>
      <c r="DO52" s="196"/>
      <c r="DP52" s="196"/>
      <c r="DQ52" s="196"/>
      <c r="DR52" s="196"/>
      <c r="DS52" s="196"/>
      <c r="DT52" s="196"/>
      <c r="DU52" s="196"/>
      <c r="DV52" s="196"/>
      <c r="DW52" s="196"/>
      <c r="DX52" s="196"/>
      <c r="DY52" s="196"/>
      <c r="DZ52" s="196"/>
      <c r="EA52" s="196"/>
      <c r="EB52" s="196"/>
      <c r="EC52" s="196"/>
      <c r="ED52" s="196"/>
      <c r="EE52" s="196"/>
      <c r="EF52" s="196"/>
      <c r="EG52" s="196"/>
      <c r="EH52" s="196"/>
      <c r="EI52" s="196"/>
      <c r="EJ52" s="196"/>
      <c r="EK52" s="196"/>
      <c r="EL52" s="196"/>
      <c r="EM52" s="196"/>
      <c r="EN52" s="196"/>
      <c r="EO52" s="196"/>
      <c r="EP52" s="196"/>
      <c r="EQ52" s="196"/>
      <c r="ER52" s="196"/>
      <c r="ES52" s="196"/>
      <c r="ET52" s="196"/>
      <c r="EU52" s="196"/>
      <c r="EV52" s="196"/>
      <c r="EW52" s="196"/>
      <c r="EX52" s="196"/>
      <c r="EY52" s="196"/>
      <c r="EZ52" s="196"/>
      <c r="FA52" s="196"/>
      <c r="FB52" s="196"/>
      <c r="FC52" s="196"/>
      <c r="FD52" s="196"/>
      <c r="FE52" s="196"/>
      <c r="FF52" s="196"/>
      <c r="FG52" s="196"/>
      <c r="FH52" s="196"/>
      <c r="FI52" s="196"/>
      <c r="FJ52" s="196"/>
      <c r="FK52" s="196"/>
      <c r="FL52" s="196"/>
      <c r="FM52" s="196"/>
      <c r="FN52" s="196"/>
      <c r="FO52" s="196"/>
      <c r="FP52" s="196"/>
      <c r="FQ52" s="196"/>
      <c r="FR52" s="196"/>
      <c r="FS52" s="196"/>
      <c r="FT52" s="196"/>
      <c r="FU52" s="196"/>
      <c r="FV52" s="196"/>
      <c r="FW52" s="196"/>
      <c r="FX52" s="196"/>
      <c r="FY52" s="196"/>
      <c r="FZ52" s="196"/>
      <c r="GA52" s="196"/>
      <c r="GB52" s="196"/>
      <c r="GC52" s="196"/>
      <c r="GD52" s="196"/>
      <c r="GE52" s="196"/>
      <c r="GF52" s="196"/>
      <c r="GG52" s="196"/>
      <c r="GH52" s="196"/>
      <c r="GI52" s="196"/>
      <c r="GJ52" s="196"/>
      <c r="GK52" s="196"/>
      <c r="GL52" s="196"/>
      <c r="GM52" s="196"/>
      <c r="GN52" s="196"/>
      <c r="GO52" s="196"/>
      <c r="GP52" s="196"/>
      <c r="GQ52" s="196"/>
      <c r="GR52" s="196"/>
      <c r="GS52" s="196"/>
      <c r="GT52" s="196"/>
      <c r="GU52" s="196"/>
      <c r="GV52" s="196"/>
      <c r="GW52" s="196"/>
      <c r="GX52" s="196"/>
      <c r="GY52" s="196"/>
      <c r="GZ52" s="196"/>
      <c r="HA52" s="196"/>
      <c r="HB52" s="196"/>
      <c r="HC52" s="196"/>
      <c r="HD52" s="196"/>
      <c r="HE52" s="196"/>
      <c r="HF52" s="196"/>
      <c r="HG52" s="196"/>
      <c r="HH52" s="196"/>
      <c r="HI52" s="196"/>
      <c r="HJ52" s="196"/>
      <c r="HK52" s="196"/>
      <c r="HL52" s="196"/>
      <c r="HM52" s="196"/>
      <c r="HN52" s="196"/>
      <c r="HO52" s="196"/>
      <c r="HP52" s="196"/>
      <c r="HQ52" s="196"/>
      <c r="HR52" s="196"/>
      <c r="HS52" s="196"/>
      <c r="HT52" s="196"/>
      <c r="HU52" s="196"/>
      <c r="HV52" s="196"/>
      <c r="HW52" s="196"/>
      <c r="HX52" s="196"/>
      <c r="HY52" s="196"/>
      <c r="HZ52" s="196"/>
      <c r="IA52" s="196"/>
      <c r="IB52" s="196"/>
      <c r="IC52" s="196"/>
      <c r="ID52" s="196"/>
      <c r="IE52" s="196"/>
      <c r="IF52" s="196"/>
      <c r="IG52" s="196"/>
      <c r="IH52" s="196"/>
      <c r="II52" s="196"/>
      <c r="IJ52" s="196"/>
      <c r="IK52" s="196"/>
      <c r="IL52" s="196"/>
      <c r="IM52" s="196"/>
      <c r="IN52" s="196"/>
      <c r="IO52" s="196"/>
      <c r="IP52" s="196"/>
      <c r="IQ52" s="196"/>
      <c r="IR52" s="196"/>
      <c r="IS52" s="196"/>
      <c r="IT52" s="196"/>
    </row>
    <row r="53" spans="1:254">
      <c r="A53" s="207">
        <v>2016</v>
      </c>
      <c r="B53" s="208">
        <v>323.16101099999997</v>
      </c>
      <c r="C53" s="201" t="s">
        <v>32</v>
      </c>
      <c r="D53" s="209">
        <v>2373.3126559299999</v>
      </c>
      <c r="E53" s="137">
        <f t="shared" si="8"/>
        <v>2373.3126559299999</v>
      </c>
      <c r="F53" s="209">
        <v>20.89252145</v>
      </c>
      <c r="G53" s="210" t="s">
        <v>32</v>
      </c>
      <c r="H53" s="137">
        <f t="shared" si="11"/>
        <v>2352.4201344799999</v>
      </c>
      <c r="I53" s="137">
        <f t="shared" si="12"/>
        <v>7.2794057897040068</v>
      </c>
      <c r="J53" s="137">
        <f t="shared" si="13"/>
        <v>6.9154355002188064</v>
      </c>
      <c r="K53" s="195"/>
      <c r="L53" s="195"/>
      <c r="M53" s="195"/>
      <c r="N53" s="195"/>
      <c r="O53" s="195"/>
      <c r="P53" s="195"/>
      <c r="Q53" s="195"/>
      <c r="R53" s="195"/>
      <c r="S53" s="195"/>
      <c r="T53" s="195"/>
      <c r="U53" s="195"/>
      <c r="V53" s="195"/>
      <c r="W53" s="195"/>
      <c r="X53" s="195"/>
      <c r="Y53" s="195"/>
      <c r="Z53" s="195"/>
      <c r="AA53" s="195"/>
      <c r="AB53" s="195"/>
      <c r="AC53" s="195"/>
      <c r="AD53" s="195"/>
      <c r="AE53" s="195"/>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196"/>
      <c r="EJ53" s="196"/>
      <c r="EK53" s="196"/>
      <c r="EL53" s="196"/>
      <c r="EM53" s="196"/>
      <c r="EN53" s="196"/>
      <c r="EO53" s="196"/>
      <c r="EP53" s="196"/>
      <c r="EQ53" s="196"/>
      <c r="ER53" s="196"/>
      <c r="ES53" s="196"/>
      <c r="ET53" s="196"/>
      <c r="EU53" s="196"/>
      <c r="EV53" s="196"/>
      <c r="EW53" s="196"/>
      <c r="EX53" s="196"/>
      <c r="EY53" s="196"/>
      <c r="EZ53" s="196"/>
      <c r="FA53" s="196"/>
      <c r="FB53" s="196"/>
      <c r="FC53" s="196"/>
      <c r="FD53" s="196"/>
      <c r="FE53" s="196"/>
      <c r="FF53" s="196"/>
      <c r="FG53" s="196"/>
      <c r="FH53" s="196"/>
      <c r="FI53" s="196"/>
      <c r="FJ53" s="196"/>
      <c r="FK53" s="196"/>
      <c r="FL53" s="196"/>
      <c r="FM53" s="196"/>
      <c r="FN53" s="196"/>
      <c r="FO53" s="196"/>
      <c r="FP53" s="196"/>
      <c r="FQ53" s="196"/>
      <c r="FR53" s="196"/>
      <c r="FS53" s="196"/>
      <c r="FT53" s="196"/>
      <c r="FU53" s="196"/>
      <c r="FV53" s="196"/>
      <c r="FW53" s="196"/>
      <c r="FX53" s="196"/>
      <c r="FY53" s="196"/>
      <c r="FZ53" s="196"/>
      <c r="GA53" s="196"/>
      <c r="GB53" s="196"/>
      <c r="GC53" s="196"/>
      <c r="GD53" s="196"/>
      <c r="GE53" s="196"/>
      <c r="GF53" s="196"/>
      <c r="GG53" s="196"/>
      <c r="GH53" s="196"/>
      <c r="GI53" s="196"/>
      <c r="GJ53" s="196"/>
      <c r="GK53" s="196"/>
      <c r="GL53" s="196"/>
      <c r="GM53" s="196"/>
      <c r="GN53" s="196"/>
      <c r="GO53" s="196"/>
      <c r="GP53" s="196"/>
      <c r="GQ53" s="196"/>
      <c r="GR53" s="196"/>
      <c r="GS53" s="196"/>
      <c r="GT53" s="196"/>
      <c r="GU53" s="196"/>
      <c r="GV53" s="196"/>
      <c r="GW53" s="196"/>
      <c r="GX53" s="196"/>
      <c r="GY53" s="196"/>
      <c r="GZ53" s="196"/>
      <c r="HA53" s="196"/>
      <c r="HB53" s="196"/>
      <c r="HC53" s="196"/>
      <c r="HD53" s="196"/>
      <c r="HE53" s="196"/>
      <c r="HF53" s="196"/>
      <c r="HG53" s="196"/>
      <c r="HH53" s="196"/>
      <c r="HI53" s="196"/>
      <c r="HJ53" s="196"/>
      <c r="HK53" s="196"/>
      <c r="HL53" s="196"/>
      <c r="HM53" s="196"/>
      <c r="HN53" s="196"/>
      <c r="HO53" s="196"/>
      <c r="HP53" s="196"/>
      <c r="HQ53" s="196"/>
      <c r="HR53" s="196"/>
      <c r="HS53" s="196"/>
      <c r="HT53" s="196"/>
      <c r="HU53" s="196"/>
      <c r="HV53" s="196"/>
      <c r="HW53" s="196"/>
      <c r="HX53" s="196"/>
      <c r="HY53" s="196"/>
      <c r="HZ53" s="196"/>
      <c r="IA53" s="196"/>
      <c r="IB53" s="196"/>
      <c r="IC53" s="196"/>
      <c r="ID53" s="196"/>
      <c r="IE53" s="196"/>
      <c r="IF53" s="196"/>
      <c r="IG53" s="196"/>
      <c r="IH53" s="196"/>
      <c r="II53" s="196"/>
      <c r="IJ53" s="196"/>
      <c r="IK53" s="196"/>
      <c r="IL53" s="196"/>
      <c r="IM53" s="196"/>
      <c r="IN53" s="196"/>
      <c r="IO53" s="196"/>
      <c r="IP53" s="196"/>
      <c r="IQ53" s="196"/>
      <c r="IR53" s="196"/>
      <c r="IS53" s="196"/>
      <c r="IT53" s="196"/>
    </row>
    <row r="54" spans="1:254">
      <c r="A54" s="211">
        <v>2017</v>
      </c>
      <c r="B54" s="212">
        <v>325.20603</v>
      </c>
      <c r="C54" s="201" t="s">
        <v>32</v>
      </c>
      <c r="D54" s="213">
        <v>2541.8250483399997</v>
      </c>
      <c r="E54" s="214">
        <f t="shared" si="8"/>
        <v>2541.8250483399997</v>
      </c>
      <c r="F54" s="213">
        <v>19.76698257</v>
      </c>
      <c r="G54" s="210" t="s">
        <v>32</v>
      </c>
      <c r="H54" s="137">
        <f t="shared" si="11"/>
        <v>2522.0580657699998</v>
      </c>
      <c r="I54" s="137">
        <f t="shared" si="12"/>
        <v>7.7552623048533258</v>
      </c>
      <c r="J54" s="137">
        <f t="shared" si="13"/>
        <v>7.3674991896106601</v>
      </c>
      <c r="K54" s="195"/>
      <c r="L54" s="195"/>
      <c r="M54" s="195"/>
      <c r="N54" s="195"/>
      <c r="O54" s="195"/>
      <c r="P54" s="195"/>
      <c r="Q54" s="195"/>
      <c r="R54" s="195"/>
      <c r="S54" s="195"/>
      <c r="T54" s="195"/>
      <c r="U54" s="195"/>
      <c r="V54" s="195"/>
      <c r="W54" s="195"/>
      <c r="X54" s="195"/>
      <c r="Y54" s="195"/>
      <c r="Z54" s="195"/>
      <c r="AA54" s="195"/>
      <c r="AB54" s="195"/>
      <c r="AC54" s="195"/>
      <c r="AD54" s="195"/>
      <c r="AE54" s="195"/>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c r="EI54" s="196"/>
      <c r="EJ54" s="196"/>
      <c r="EK54" s="196"/>
      <c r="EL54" s="196"/>
      <c r="EM54" s="196"/>
      <c r="EN54" s="196"/>
      <c r="EO54" s="196"/>
      <c r="EP54" s="196"/>
      <c r="EQ54" s="196"/>
      <c r="ER54" s="196"/>
      <c r="ES54" s="196"/>
      <c r="ET54" s="196"/>
      <c r="EU54" s="196"/>
      <c r="EV54" s="196"/>
      <c r="EW54" s="196"/>
      <c r="EX54" s="196"/>
      <c r="EY54" s="196"/>
      <c r="EZ54" s="196"/>
      <c r="FA54" s="196"/>
      <c r="FB54" s="196"/>
      <c r="FC54" s="196"/>
      <c r="FD54" s="196"/>
      <c r="FE54" s="196"/>
      <c r="FF54" s="196"/>
      <c r="FG54" s="196"/>
      <c r="FH54" s="196"/>
      <c r="FI54" s="196"/>
      <c r="FJ54" s="196"/>
      <c r="FK54" s="196"/>
      <c r="FL54" s="196"/>
      <c r="FM54" s="196"/>
      <c r="FN54" s="196"/>
      <c r="FO54" s="196"/>
      <c r="FP54" s="196"/>
      <c r="FQ54" s="196"/>
      <c r="FR54" s="196"/>
      <c r="FS54" s="196"/>
      <c r="FT54" s="196"/>
      <c r="FU54" s="196"/>
      <c r="FV54" s="196"/>
      <c r="FW54" s="196"/>
      <c r="FX54" s="196"/>
      <c r="FY54" s="196"/>
      <c r="FZ54" s="196"/>
      <c r="GA54" s="196"/>
      <c r="GB54" s="196"/>
      <c r="GC54" s="196"/>
      <c r="GD54" s="196"/>
      <c r="GE54" s="196"/>
      <c r="GF54" s="196"/>
      <c r="GG54" s="196"/>
      <c r="GH54" s="196"/>
      <c r="GI54" s="196"/>
      <c r="GJ54" s="196"/>
      <c r="GK54" s="196"/>
      <c r="GL54" s="196"/>
      <c r="GM54" s="196"/>
      <c r="GN54" s="196"/>
      <c r="GO54" s="196"/>
      <c r="GP54" s="196"/>
      <c r="GQ54" s="196"/>
      <c r="GR54" s="196"/>
      <c r="GS54" s="196"/>
      <c r="GT54" s="196"/>
      <c r="GU54" s="196"/>
      <c r="GV54" s="196"/>
      <c r="GW54" s="196"/>
      <c r="GX54" s="196"/>
      <c r="GY54" s="196"/>
      <c r="GZ54" s="196"/>
      <c r="HA54" s="196"/>
      <c r="HB54" s="196"/>
      <c r="HC54" s="196"/>
      <c r="HD54" s="196"/>
      <c r="HE54" s="196"/>
      <c r="HF54" s="196"/>
      <c r="HG54" s="196"/>
      <c r="HH54" s="196"/>
      <c r="HI54" s="196"/>
      <c r="HJ54" s="196"/>
      <c r="HK54" s="196"/>
      <c r="HL54" s="196"/>
      <c r="HM54" s="196"/>
      <c r="HN54" s="196"/>
      <c r="HO54" s="196"/>
      <c r="HP54" s="196"/>
      <c r="HQ54" s="196"/>
      <c r="HR54" s="196"/>
      <c r="HS54" s="196"/>
      <c r="HT54" s="196"/>
      <c r="HU54" s="196"/>
      <c r="HV54" s="196"/>
      <c r="HW54" s="196"/>
      <c r="HX54" s="196"/>
      <c r="HY54" s="196"/>
      <c r="HZ54" s="196"/>
      <c r="IA54" s="196"/>
      <c r="IB54" s="196"/>
      <c r="IC54" s="196"/>
      <c r="ID54" s="196"/>
      <c r="IE54" s="196"/>
      <c r="IF54" s="196"/>
      <c r="IG54" s="196"/>
      <c r="IH54" s="196"/>
      <c r="II54" s="196"/>
      <c r="IJ54" s="196"/>
      <c r="IK54" s="196"/>
      <c r="IL54" s="196"/>
      <c r="IM54" s="196"/>
      <c r="IN54" s="196"/>
      <c r="IO54" s="196"/>
      <c r="IP54" s="196"/>
      <c r="IQ54" s="196"/>
      <c r="IR54" s="196"/>
      <c r="IS54" s="196"/>
      <c r="IT54" s="196"/>
    </row>
    <row r="55" spans="1:254">
      <c r="A55" s="211">
        <v>2018</v>
      </c>
      <c r="B55" s="212">
        <v>326.92397599999998</v>
      </c>
      <c r="C55" s="201" t="s">
        <v>32</v>
      </c>
      <c r="D55" s="215">
        <v>2568.2465479999996</v>
      </c>
      <c r="E55" s="214">
        <f t="shared" si="8"/>
        <v>2568.2465479999996</v>
      </c>
      <c r="F55" s="215">
        <v>14.6071861</v>
      </c>
      <c r="G55" s="216" t="s">
        <v>32</v>
      </c>
      <c r="H55" s="214">
        <f t="shared" si="11"/>
        <v>2553.6393618999996</v>
      </c>
      <c r="I55" s="214">
        <f t="shared" si="12"/>
        <v>7.8111106843384279</v>
      </c>
      <c r="J55" s="214">
        <f t="shared" si="13"/>
        <v>7.4205551501215057</v>
      </c>
      <c r="K55" s="195"/>
      <c r="L55" s="195"/>
      <c r="M55" s="195"/>
      <c r="N55" s="195"/>
      <c r="O55" s="195"/>
      <c r="P55" s="195"/>
      <c r="Q55" s="195"/>
      <c r="R55" s="195"/>
      <c r="S55" s="195"/>
      <c r="T55" s="195"/>
      <c r="U55" s="195"/>
      <c r="V55" s="195"/>
      <c r="W55" s="195"/>
      <c r="X55" s="195"/>
      <c r="Y55" s="195"/>
      <c r="Z55" s="195"/>
      <c r="AA55" s="195"/>
      <c r="AB55" s="195"/>
      <c r="AC55" s="195"/>
      <c r="AD55" s="195"/>
      <c r="AE55" s="195"/>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96"/>
      <c r="CD55" s="196"/>
      <c r="CE55" s="196"/>
      <c r="CF55" s="196"/>
      <c r="CG55" s="196"/>
      <c r="CH55" s="196"/>
      <c r="CI55" s="196"/>
      <c r="CJ55" s="196"/>
      <c r="CK55" s="196"/>
      <c r="CL55" s="196"/>
      <c r="CM55" s="196"/>
      <c r="CN55" s="196"/>
      <c r="CO55" s="196"/>
      <c r="CP55" s="196"/>
      <c r="CQ55" s="196"/>
      <c r="CR55" s="196"/>
      <c r="CS55" s="196"/>
      <c r="CT55" s="196"/>
      <c r="CU55" s="196"/>
      <c r="CV55" s="196"/>
      <c r="CW55" s="196"/>
      <c r="CX55" s="196"/>
      <c r="CY55" s="196"/>
      <c r="CZ55" s="196"/>
      <c r="DA55" s="196"/>
      <c r="DB55" s="196"/>
      <c r="DC55" s="196"/>
      <c r="DD55" s="196"/>
      <c r="DE55" s="196"/>
      <c r="DF55" s="196"/>
      <c r="DG55" s="196"/>
      <c r="DH55" s="196"/>
      <c r="DI55" s="196"/>
      <c r="DJ55" s="196"/>
      <c r="DK55" s="196"/>
      <c r="DL55" s="196"/>
      <c r="DM55" s="196"/>
      <c r="DN55" s="196"/>
      <c r="DO55" s="196"/>
      <c r="DP55" s="196"/>
      <c r="DQ55" s="196"/>
      <c r="DR55" s="196"/>
      <c r="DS55" s="196"/>
      <c r="DT55" s="196"/>
      <c r="DU55" s="196"/>
      <c r="DV55" s="196"/>
      <c r="DW55" s="196"/>
      <c r="DX55" s="196"/>
      <c r="DY55" s="196"/>
      <c r="DZ55" s="196"/>
      <c r="EA55" s="196"/>
      <c r="EB55" s="196"/>
      <c r="EC55" s="196"/>
      <c r="ED55" s="196"/>
      <c r="EE55" s="196"/>
      <c r="EF55" s="196"/>
      <c r="EG55" s="196"/>
      <c r="EH55" s="196"/>
      <c r="EI55" s="196"/>
      <c r="EJ55" s="196"/>
      <c r="EK55" s="196"/>
      <c r="EL55" s="196"/>
      <c r="EM55" s="196"/>
      <c r="EN55" s="196"/>
      <c r="EO55" s="196"/>
      <c r="EP55" s="196"/>
      <c r="EQ55" s="196"/>
      <c r="ER55" s="196"/>
      <c r="ES55" s="196"/>
      <c r="ET55" s="196"/>
      <c r="EU55" s="196"/>
      <c r="EV55" s="196"/>
      <c r="EW55" s="196"/>
      <c r="EX55" s="196"/>
      <c r="EY55" s="196"/>
      <c r="EZ55" s="196"/>
      <c r="FA55" s="196"/>
      <c r="FB55" s="196"/>
      <c r="FC55" s="196"/>
      <c r="FD55" s="196"/>
      <c r="FE55" s="196"/>
      <c r="FF55" s="196"/>
      <c r="FG55" s="196"/>
      <c r="FH55" s="196"/>
      <c r="FI55" s="196"/>
      <c r="FJ55" s="196"/>
      <c r="FK55" s="196"/>
      <c r="FL55" s="196"/>
      <c r="FM55" s="196"/>
      <c r="FN55" s="196"/>
      <c r="FO55" s="196"/>
      <c r="FP55" s="196"/>
      <c r="FQ55" s="196"/>
      <c r="FR55" s="196"/>
      <c r="FS55" s="196"/>
      <c r="FT55" s="196"/>
      <c r="FU55" s="196"/>
      <c r="FV55" s="196"/>
      <c r="FW55" s="196"/>
      <c r="FX55" s="196"/>
      <c r="FY55" s="196"/>
      <c r="FZ55" s="196"/>
      <c r="GA55" s="196"/>
      <c r="GB55" s="196"/>
      <c r="GC55" s="196"/>
      <c r="GD55" s="196"/>
      <c r="GE55" s="196"/>
      <c r="GF55" s="196"/>
      <c r="GG55" s="196"/>
      <c r="GH55" s="196"/>
      <c r="GI55" s="196"/>
      <c r="GJ55" s="196"/>
      <c r="GK55" s="196"/>
      <c r="GL55" s="196"/>
      <c r="GM55" s="196"/>
      <c r="GN55" s="196"/>
      <c r="GO55" s="196"/>
      <c r="GP55" s="196"/>
      <c r="GQ55" s="196"/>
      <c r="GR55" s="196"/>
      <c r="GS55" s="196"/>
      <c r="GT55" s="196"/>
      <c r="GU55" s="196"/>
      <c r="GV55" s="196"/>
      <c r="GW55" s="196"/>
      <c r="GX55" s="196"/>
      <c r="GY55" s="196"/>
      <c r="GZ55" s="196"/>
      <c r="HA55" s="196"/>
      <c r="HB55" s="196"/>
      <c r="HC55" s="196"/>
      <c r="HD55" s="196"/>
      <c r="HE55" s="196"/>
      <c r="HF55" s="196"/>
      <c r="HG55" s="196"/>
      <c r="HH55" s="196"/>
      <c r="HI55" s="196"/>
      <c r="HJ55" s="196"/>
      <c r="HK55" s="196"/>
      <c r="HL55" s="196"/>
      <c r="HM55" s="196"/>
      <c r="HN55" s="196"/>
      <c r="HO55" s="196"/>
      <c r="HP55" s="196"/>
      <c r="HQ55" s="196"/>
      <c r="HR55" s="196"/>
      <c r="HS55" s="196"/>
      <c r="HT55" s="196"/>
      <c r="HU55" s="196"/>
      <c r="HV55" s="196"/>
      <c r="HW55" s="196"/>
      <c r="HX55" s="196"/>
      <c r="HY55" s="196"/>
      <c r="HZ55" s="196"/>
      <c r="IA55" s="196"/>
      <c r="IB55" s="196"/>
      <c r="IC55" s="196"/>
      <c r="ID55" s="196"/>
      <c r="IE55" s="196"/>
      <c r="IF55" s="196"/>
      <c r="IG55" s="196"/>
      <c r="IH55" s="196"/>
      <c r="II55" s="196"/>
      <c r="IJ55" s="196"/>
      <c r="IK55" s="196"/>
      <c r="IL55" s="196"/>
      <c r="IM55" s="196"/>
      <c r="IN55" s="196"/>
      <c r="IO55" s="196"/>
      <c r="IP55" s="196"/>
      <c r="IQ55" s="196"/>
      <c r="IR55" s="196"/>
      <c r="IS55" s="196"/>
      <c r="IT55" s="196"/>
    </row>
    <row r="56" spans="1:254">
      <c r="A56" s="211">
        <v>2019</v>
      </c>
      <c r="B56" s="212">
        <v>328.475998</v>
      </c>
      <c r="C56" s="201" t="s">
        <v>32</v>
      </c>
      <c r="D56" s="213">
        <v>2521.3841942999998</v>
      </c>
      <c r="E56" s="214">
        <f t="shared" si="8"/>
        <v>2521.3841942999998</v>
      </c>
      <c r="F56" s="213">
        <v>13.062389700000001</v>
      </c>
      <c r="G56" s="210" t="s">
        <v>32</v>
      </c>
      <c r="H56" s="137">
        <f t="shared" si="11"/>
        <v>2508.3218045999997</v>
      </c>
      <c r="I56" s="137">
        <f t="shared" si="12"/>
        <v>7.6362407599717521</v>
      </c>
      <c r="J56" s="137">
        <f t="shared" si="13"/>
        <v>7.2544287219731647</v>
      </c>
      <c r="K56" s="195"/>
      <c r="L56" s="195"/>
      <c r="M56" s="195"/>
      <c r="N56" s="195"/>
      <c r="O56" s="195"/>
      <c r="P56" s="195"/>
      <c r="Q56" s="195"/>
      <c r="R56" s="195"/>
      <c r="S56" s="195"/>
      <c r="T56" s="195"/>
      <c r="U56" s="195"/>
      <c r="V56" s="195"/>
      <c r="W56" s="195"/>
      <c r="X56" s="195"/>
      <c r="Y56" s="195"/>
      <c r="Z56" s="195"/>
      <c r="AA56" s="195"/>
      <c r="AB56" s="195"/>
      <c r="AC56" s="195"/>
      <c r="AD56" s="195"/>
      <c r="AE56" s="195"/>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CS56" s="196"/>
      <c r="CT56" s="196"/>
      <c r="CU56" s="196"/>
      <c r="CV56" s="196"/>
      <c r="CW56" s="196"/>
      <c r="CX56" s="196"/>
      <c r="CY56" s="196"/>
      <c r="CZ56" s="196"/>
      <c r="DA56" s="196"/>
      <c r="DB56" s="196"/>
      <c r="DC56" s="196"/>
      <c r="DD56" s="196"/>
      <c r="DE56" s="196"/>
      <c r="DF56" s="196"/>
      <c r="DG56" s="196"/>
      <c r="DH56" s="196"/>
      <c r="DI56" s="196"/>
      <c r="DJ56" s="196"/>
      <c r="DK56" s="196"/>
      <c r="DL56" s="196"/>
      <c r="DM56" s="196"/>
      <c r="DN56" s="196"/>
      <c r="DO56" s="196"/>
      <c r="DP56" s="196"/>
      <c r="DQ56" s="196"/>
      <c r="DR56" s="196"/>
      <c r="DS56" s="196"/>
      <c r="DT56" s="196"/>
      <c r="DU56" s="196"/>
      <c r="DV56" s="196"/>
      <c r="DW56" s="196"/>
      <c r="DX56" s="196"/>
      <c r="DY56" s="196"/>
      <c r="DZ56" s="196"/>
      <c r="EA56" s="196"/>
      <c r="EB56" s="196"/>
      <c r="EC56" s="196"/>
      <c r="ED56" s="196"/>
      <c r="EE56" s="196"/>
      <c r="EF56" s="196"/>
      <c r="EG56" s="196"/>
      <c r="EH56" s="196"/>
      <c r="EI56" s="196"/>
      <c r="EJ56" s="196"/>
      <c r="EK56" s="196"/>
      <c r="EL56" s="196"/>
      <c r="EM56" s="196"/>
      <c r="EN56" s="196"/>
      <c r="EO56" s="196"/>
      <c r="EP56" s="196"/>
      <c r="EQ56" s="196"/>
      <c r="ER56" s="196"/>
      <c r="ES56" s="196"/>
      <c r="ET56" s="196"/>
      <c r="EU56" s="196"/>
      <c r="EV56" s="196"/>
      <c r="EW56" s="196"/>
      <c r="EX56" s="196"/>
      <c r="EY56" s="196"/>
      <c r="EZ56" s="196"/>
      <c r="FA56" s="196"/>
      <c r="FB56" s="196"/>
      <c r="FC56" s="196"/>
      <c r="FD56" s="196"/>
      <c r="FE56" s="196"/>
      <c r="FF56" s="196"/>
      <c r="FG56" s="196"/>
      <c r="FH56" s="196"/>
      <c r="FI56" s="196"/>
      <c r="FJ56" s="196"/>
      <c r="FK56" s="196"/>
      <c r="FL56" s="196"/>
      <c r="FM56" s="196"/>
      <c r="FN56" s="196"/>
      <c r="FO56" s="196"/>
      <c r="FP56" s="196"/>
      <c r="FQ56" s="196"/>
      <c r="FR56" s="196"/>
      <c r="FS56" s="196"/>
      <c r="FT56" s="196"/>
      <c r="FU56" s="196"/>
      <c r="FV56" s="196"/>
      <c r="FW56" s="196"/>
      <c r="FX56" s="196"/>
      <c r="FY56" s="196"/>
      <c r="FZ56" s="196"/>
      <c r="GA56" s="196"/>
      <c r="GB56" s="196"/>
      <c r="GC56" s="196"/>
      <c r="GD56" s="196"/>
      <c r="GE56" s="196"/>
      <c r="GF56" s="196"/>
      <c r="GG56" s="196"/>
      <c r="GH56" s="196"/>
      <c r="GI56" s="196"/>
      <c r="GJ56" s="196"/>
      <c r="GK56" s="196"/>
      <c r="GL56" s="196"/>
      <c r="GM56" s="196"/>
      <c r="GN56" s="196"/>
      <c r="GO56" s="196"/>
      <c r="GP56" s="196"/>
      <c r="GQ56" s="196"/>
      <c r="GR56" s="196"/>
      <c r="GS56" s="196"/>
      <c r="GT56" s="196"/>
      <c r="GU56" s="196"/>
      <c r="GV56" s="196"/>
      <c r="GW56" s="196"/>
      <c r="GX56" s="196"/>
      <c r="GY56" s="196"/>
      <c r="GZ56" s="196"/>
      <c r="HA56" s="196"/>
      <c r="HB56" s="196"/>
      <c r="HC56" s="196"/>
      <c r="HD56" s="196"/>
      <c r="HE56" s="196"/>
      <c r="HF56" s="196"/>
      <c r="HG56" s="196"/>
      <c r="HH56" s="196"/>
      <c r="HI56" s="196"/>
      <c r="HJ56" s="196"/>
      <c r="HK56" s="196"/>
      <c r="HL56" s="196"/>
      <c r="HM56" s="196"/>
      <c r="HN56" s="196"/>
      <c r="HO56" s="196"/>
      <c r="HP56" s="196"/>
      <c r="HQ56" s="196"/>
      <c r="HR56" s="196"/>
      <c r="HS56" s="196"/>
      <c r="HT56" s="196"/>
      <c r="HU56" s="196"/>
      <c r="HV56" s="196"/>
      <c r="HW56" s="196"/>
      <c r="HX56" s="196"/>
      <c r="HY56" s="196"/>
      <c r="HZ56" s="196"/>
      <c r="IA56" s="196"/>
      <c r="IB56" s="196"/>
      <c r="IC56" s="196"/>
      <c r="ID56" s="196"/>
      <c r="IE56" s="196"/>
      <c r="IF56" s="196"/>
      <c r="IG56" s="196"/>
      <c r="IH56" s="196"/>
      <c r="II56" s="196"/>
      <c r="IJ56" s="196"/>
      <c r="IK56" s="196"/>
      <c r="IL56" s="196"/>
      <c r="IM56" s="196"/>
      <c r="IN56" s="196"/>
      <c r="IO56" s="196"/>
      <c r="IP56" s="196"/>
      <c r="IQ56" s="196"/>
      <c r="IR56" s="196"/>
      <c r="IS56" s="196"/>
      <c r="IT56" s="196"/>
    </row>
    <row r="57" spans="1:254">
      <c r="A57" s="211">
        <v>2020</v>
      </c>
      <c r="B57" s="212">
        <v>330.11398000000003</v>
      </c>
      <c r="C57" s="201" t="s">
        <v>32</v>
      </c>
      <c r="D57" s="215">
        <v>2423.0086431473401</v>
      </c>
      <c r="E57" s="214">
        <f t="shared" si="8"/>
        <v>2423.0086431473401</v>
      </c>
      <c r="F57" s="215">
        <v>14.041816884748499</v>
      </c>
      <c r="G57" s="216" t="s">
        <v>32</v>
      </c>
      <c r="H57" s="214">
        <f t="shared" si="11"/>
        <v>2408.9668262625914</v>
      </c>
      <c r="I57" s="214">
        <f t="shared" si="12"/>
        <v>7.2973790030418924</v>
      </c>
      <c r="J57" s="214">
        <f t="shared" si="13"/>
        <v>6.9325100528897972</v>
      </c>
      <c r="K57" s="195"/>
      <c r="L57" s="195"/>
      <c r="M57" s="195"/>
      <c r="N57" s="195"/>
      <c r="O57" s="195"/>
      <c r="P57" s="195"/>
      <c r="Q57" s="195"/>
      <c r="R57" s="195"/>
      <c r="S57" s="195"/>
      <c r="T57" s="195"/>
      <c r="U57" s="195"/>
      <c r="V57" s="195"/>
      <c r="W57" s="195"/>
      <c r="X57" s="195"/>
      <c r="Y57" s="195"/>
      <c r="Z57" s="195"/>
      <c r="AA57" s="195"/>
      <c r="AB57" s="195"/>
      <c r="AC57" s="195"/>
      <c r="AD57" s="195"/>
      <c r="AE57" s="195"/>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c r="EI57" s="196"/>
      <c r="EJ57" s="196"/>
      <c r="EK57" s="196"/>
      <c r="EL57" s="196"/>
      <c r="EM57" s="196"/>
      <c r="EN57" s="196"/>
      <c r="EO57" s="196"/>
      <c r="EP57" s="196"/>
      <c r="EQ57" s="196"/>
      <c r="ER57" s="196"/>
      <c r="ES57" s="196"/>
      <c r="ET57" s="196"/>
      <c r="EU57" s="196"/>
      <c r="EV57" s="196"/>
      <c r="EW57" s="196"/>
      <c r="EX57" s="196"/>
      <c r="EY57" s="196"/>
      <c r="EZ57" s="196"/>
      <c r="FA57" s="196"/>
      <c r="FB57" s="196"/>
      <c r="FC57" s="196"/>
      <c r="FD57" s="196"/>
      <c r="FE57" s="196"/>
      <c r="FF57" s="196"/>
      <c r="FG57" s="196"/>
      <c r="FH57" s="196"/>
      <c r="FI57" s="196"/>
      <c r="FJ57" s="196"/>
      <c r="FK57" s="196"/>
      <c r="FL57" s="196"/>
      <c r="FM57" s="196"/>
      <c r="FN57" s="196"/>
      <c r="FO57" s="196"/>
      <c r="FP57" s="196"/>
      <c r="FQ57" s="196"/>
      <c r="FR57" s="196"/>
      <c r="FS57" s="196"/>
      <c r="FT57" s="196"/>
      <c r="FU57" s="196"/>
      <c r="FV57" s="196"/>
      <c r="FW57" s="196"/>
      <c r="FX57" s="196"/>
      <c r="FY57" s="196"/>
      <c r="FZ57" s="196"/>
      <c r="GA57" s="196"/>
      <c r="GB57" s="196"/>
      <c r="GC57" s="196"/>
      <c r="GD57" s="196"/>
      <c r="GE57" s="196"/>
      <c r="GF57" s="196"/>
      <c r="GG57" s="196"/>
      <c r="GH57" s="196"/>
      <c r="GI57" s="196"/>
      <c r="GJ57" s="196"/>
      <c r="GK57" s="196"/>
      <c r="GL57" s="196"/>
      <c r="GM57" s="196"/>
      <c r="GN57" s="196"/>
      <c r="GO57" s="196"/>
      <c r="GP57" s="196"/>
      <c r="GQ57" s="196"/>
      <c r="GR57" s="196"/>
      <c r="GS57" s="196"/>
      <c r="GT57" s="196"/>
      <c r="GU57" s="196"/>
      <c r="GV57" s="196"/>
      <c r="GW57" s="196"/>
      <c r="GX57" s="196"/>
      <c r="GY57" s="196"/>
      <c r="GZ57" s="196"/>
      <c r="HA57" s="196"/>
      <c r="HB57" s="196"/>
      <c r="HC57" s="196"/>
      <c r="HD57" s="196"/>
      <c r="HE57" s="196"/>
      <c r="HF57" s="196"/>
      <c r="HG57" s="196"/>
      <c r="HH57" s="196"/>
      <c r="HI57" s="196"/>
      <c r="HJ57" s="196"/>
      <c r="HK57" s="196"/>
      <c r="HL57" s="196"/>
      <c r="HM57" s="196"/>
      <c r="HN57" s="196"/>
      <c r="HO57" s="196"/>
      <c r="HP57" s="196"/>
      <c r="HQ57" s="196"/>
      <c r="HR57" s="196"/>
      <c r="HS57" s="196"/>
      <c r="HT57" s="196"/>
      <c r="HU57" s="196"/>
      <c r="HV57" s="196"/>
      <c r="HW57" s="196"/>
      <c r="HX57" s="196"/>
      <c r="HY57" s="196"/>
      <c r="HZ57" s="196"/>
      <c r="IA57" s="196"/>
      <c r="IB57" s="196"/>
      <c r="IC57" s="196"/>
      <c r="ID57" s="196"/>
      <c r="IE57" s="196"/>
      <c r="IF57" s="196"/>
      <c r="IG57" s="196"/>
      <c r="IH57" s="196"/>
      <c r="II57" s="196"/>
      <c r="IJ57" s="196"/>
      <c r="IK57" s="196"/>
      <c r="IL57" s="196"/>
      <c r="IM57" s="196"/>
      <c r="IN57" s="196"/>
      <c r="IO57" s="196"/>
      <c r="IP57" s="196"/>
      <c r="IQ57" s="196"/>
      <c r="IR57" s="196"/>
      <c r="IS57" s="196"/>
      <c r="IT57" s="196"/>
    </row>
    <row r="58" spans="1:254" ht="13.8" customHeight="1" thickBot="1">
      <c r="A58" s="247">
        <v>2021</v>
      </c>
      <c r="B58" s="248">
        <v>332.28139499999997</v>
      </c>
      <c r="C58" s="249" t="s">
        <v>32</v>
      </c>
      <c r="D58" s="250">
        <v>2630.3937100476401</v>
      </c>
      <c r="E58" s="239">
        <f t="shared" si="8"/>
        <v>2630.3937100476401</v>
      </c>
      <c r="F58" s="250">
        <v>14.653749576636301</v>
      </c>
      <c r="G58" s="251" t="s">
        <v>32</v>
      </c>
      <c r="H58" s="239">
        <f t="shared" si="11"/>
        <v>2615.7399604710035</v>
      </c>
      <c r="I58" s="239">
        <f t="shared" si="12"/>
        <v>7.8720626548200325</v>
      </c>
      <c r="J58" s="239">
        <f t="shared" si="13"/>
        <v>7.4784595220790298</v>
      </c>
      <c r="K58" s="195"/>
      <c r="L58" s="195"/>
      <c r="M58" s="195"/>
      <c r="N58" s="195"/>
      <c r="O58" s="195"/>
      <c r="P58" s="195"/>
      <c r="Q58" s="195"/>
      <c r="R58" s="195"/>
      <c r="S58" s="195"/>
      <c r="T58" s="195"/>
      <c r="U58" s="195"/>
      <c r="V58" s="195"/>
      <c r="W58" s="195"/>
      <c r="X58" s="195"/>
      <c r="Y58" s="195"/>
      <c r="Z58" s="195"/>
      <c r="AA58" s="195"/>
      <c r="AB58" s="195"/>
      <c r="AC58" s="195"/>
      <c r="AD58" s="195"/>
      <c r="AE58" s="195"/>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96"/>
      <c r="CA58" s="196"/>
      <c r="CB58" s="196"/>
      <c r="CC58" s="196"/>
      <c r="CD58" s="196"/>
      <c r="CE58" s="196"/>
      <c r="CF58" s="196"/>
      <c r="CG58" s="196"/>
      <c r="CH58" s="196"/>
      <c r="CI58" s="196"/>
      <c r="CJ58" s="196"/>
      <c r="CK58" s="196"/>
      <c r="CL58" s="196"/>
      <c r="CM58" s="196"/>
      <c r="CN58" s="196"/>
      <c r="CO58" s="196"/>
      <c r="CP58" s="196"/>
      <c r="CQ58" s="196"/>
      <c r="CR58" s="196"/>
      <c r="CS58" s="196"/>
      <c r="CT58" s="196"/>
      <c r="CU58" s="196"/>
      <c r="CV58" s="196"/>
      <c r="CW58" s="196"/>
      <c r="CX58" s="196"/>
      <c r="CY58" s="196"/>
      <c r="CZ58" s="196"/>
      <c r="DA58" s="196"/>
      <c r="DB58" s="196"/>
      <c r="DC58" s="196"/>
      <c r="DD58" s="196"/>
      <c r="DE58" s="196"/>
      <c r="DF58" s="196"/>
      <c r="DG58" s="196"/>
      <c r="DH58" s="196"/>
      <c r="DI58" s="196"/>
      <c r="DJ58" s="196"/>
      <c r="DK58" s="196"/>
      <c r="DL58" s="196"/>
      <c r="DM58" s="196"/>
      <c r="DN58" s="196"/>
      <c r="DO58" s="196"/>
      <c r="DP58" s="196"/>
      <c r="DQ58" s="196"/>
      <c r="DR58" s="196"/>
      <c r="DS58" s="196"/>
      <c r="DT58" s="196"/>
      <c r="DU58" s="196"/>
      <c r="DV58" s="196"/>
      <c r="DW58" s="196"/>
      <c r="DX58" s="196"/>
      <c r="DY58" s="196"/>
      <c r="DZ58" s="196"/>
      <c r="EA58" s="196"/>
      <c r="EB58" s="196"/>
      <c r="EC58" s="196"/>
      <c r="ED58" s="196"/>
      <c r="EE58" s="196"/>
      <c r="EF58" s="196"/>
      <c r="EG58" s="196"/>
      <c r="EH58" s="196"/>
      <c r="EI58" s="196"/>
      <c r="EJ58" s="196"/>
      <c r="EK58" s="196"/>
      <c r="EL58" s="196"/>
      <c r="EM58" s="196"/>
      <c r="EN58" s="196"/>
      <c r="EO58" s="196"/>
      <c r="EP58" s="196"/>
      <c r="EQ58" s="196"/>
      <c r="ER58" s="196"/>
      <c r="ES58" s="196"/>
      <c r="ET58" s="196"/>
      <c r="EU58" s="196"/>
      <c r="EV58" s="196"/>
      <c r="EW58" s="196"/>
      <c r="EX58" s="196"/>
      <c r="EY58" s="196"/>
      <c r="EZ58" s="196"/>
      <c r="FA58" s="196"/>
      <c r="FB58" s="196"/>
      <c r="FC58" s="196"/>
      <c r="FD58" s="196"/>
      <c r="FE58" s="196"/>
      <c r="FF58" s="196"/>
      <c r="FG58" s="196"/>
      <c r="FH58" s="196"/>
      <c r="FI58" s="196"/>
      <c r="FJ58" s="196"/>
      <c r="FK58" s="196"/>
      <c r="FL58" s="196"/>
      <c r="FM58" s="196"/>
      <c r="FN58" s="196"/>
      <c r="FO58" s="196"/>
      <c r="FP58" s="196"/>
      <c r="FQ58" s="196"/>
      <c r="FR58" s="196"/>
      <c r="FS58" s="196"/>
      <c r="FT58" s="196"/>
      <c r="FU58" s="196"/>
      <c r="FV58" s="196"/>
      <c r="FW58" s="196"/>
      <c r="FX58" s="196"/>
      <c r="FY58" s="196"/>
      <c r="FZ58" s="196"/>
      <c r="GA58" s="196"/>
      <c r="GB58" s="196"/>
      <c r="GC58" s="196"/>
      <c r="GD58" s="196"/>
      <c r="GE58" s="196"/>
      <c r="GF58" s="196"/>
      <c r="GG58" s="196"/>
      <c r="GH58" s="196"/>
      <c r="GI58" s="196"/>
      <c r="GJ58" s="196"/>
      <c r="GK58" s="196"/>
      <c r="GL58" s="196"/>
      <c r="GM58" s="196"/>
      <c r="GN58" s="196"/>
      <c r="GO58" s="196"/>
      <c r="GP58" s="196"/>
      <c r="GQ58" s="196"/>
      <c r="GR58" s="196"/>
      <c r="GS58" s="196"/>
      <c r="GT58" s="196"/>
      <c r="GU58" s="196"/>
      <c r="GV58" s="196"/>
      <c r="GW58" s="196"/>
      <c r="GX58" s="196"/>
      <c r="GY58" s="196"/>
      <c r="GZ58" s="196"/>
      <c r="HA58" s="196"/>
      <c r="HB58" s="196"/>
      <c r="HC58" s="196"/>
      <c r="HD58" s="196"/>
      <c r="HE58" s="196"/>
      <c r="HF58" s="196"/>
      <c r="HG58" s="196"/>
      <c r="HH58" s="196"/>
      <c r="HI58" s="196"/>
      <c r="HJ58" s="196"/>
      <c r="HK58" s="196"/>
      <c r="HL58" s="196"/>
      <c r="HM58" s="196"/>
      <c r="HN58" s="196"/>
      <c r="HO58" s="196"/>
      <c r="HP58" s="196"/>
      <c r="HQ58" s="196"/>
      <c r="HR58" s="196"/>
      <c r="HS58" s="196"/>
      <c r="HT58" s="196"/>
      <c r="HU58" s="196"/>
      <c r="HV58" s="196"/>
      <c r="HW58" s="196"/>
      <c r="HX58" s="196"/>
      <c r="HY58" s="196"/>
      <c r="HZ58" s="196"/>
      <c r="IA58" s="196"/>
      <c r="IB58" s="196"/>
      <c r="IC58" s="196"/>
      <c r="ID58" s="196"/>
      <c r="IE58" s="196"/>
      <c r="IF58" s="196"/>
      <c r="IG58" s="196"/>
      <c r="IH58" s="196"/>
      <c r="II58" s="196"/>
      <c r="IJ58" s="196"/>
      <c r="IK58" s="196"/>
      <c r="IL58" s="196"/>
      <c r="IM58" s="196"/>
      <c r="IN58" s="196"/>
      <c r="IO58" s="196"/>
      <c r="IP58" s="196"/>
      <c r="IQ58" s="196"/>
      <c r="IR58" s="196"/>
      <c r="IS58" s="196"/>
      <c r="IT58" s="196"/>
    </row>
    <row r="59" spans="1:254" ht="15" customHeight="1" thickTop="1">
      <c r="A59" s="219" t="s">
        <v>36</v>
      </c>
      <c r="B59" s="219"/>
      <c r="J59" s="219"/>
      <c r="K59" s="219"/>
      <c r="L59" s="219"/>
      <c r="M59" s="219"/>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219"/>
      <c r="B60" s="219"/>
      <c r="J60" s="219"/>
      <c r="K60" s="219"/>
      <c r="L60" s="219"/>
      <c r="M60" s="219"/>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219" t="s">
        <v>170</v>
      </c>
      <c r="B61" s="219"/>
      <c r="J61" s="219"/>
      <c r="K61" s="219"/>
      <c r="L61" s="219"/>
      <c r="M61" s="219"/>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219" t="s">
        <v>171</v>
      </c>
      <c r="B62" s="219"/>
      <c r="J62" s="219"/>
      <c r="K62" s="219"/>
      <c r="L62" s="219"/>
      <c r="M62" s="219"/>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219" t="s">
        <v>172</v>
      </c>
      <c r="B63" s="219"/>
      <c r="J63" s="219"/>
      <c r="K63" s="219"/>
      <c r="L63" s="219"/>
      <c r="M63" s="219"/>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219" t="s">
        <v>173</v>
      </c>
      <c r="B64" s="219"/>
      <c r="J64" s="219"/>
      <c r="K64" s="219"/>
      <c r="L64" s="219"/>
      <c r="M64" s="219"/>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219" t="s">
        <v>174</v>
      </c>
      <c r="B65" s="219"/>
      <c r="J65" s="219"/>
      <c r="K65" s="219"/>
      <c r="L65" s="219"/>
      <c r="M65" s="219"/>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3.2" customHeight="1">
      <c r="A66" s="219"/>
      <c r="B66" s="219"/>
      <c r="J66" s="219"/>
      <c r="K66" s="219"/>
      <c r="L66" s="219"/>
      <c r="M66" s="219"/>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254" t="s">
        <v>203</v>
      </c>
      <c r="B67" s="219"/>
      <c r="J67" s="219"/>
      <c r="K67" s="219"/>
      <c r="L67" s="219"/>
      <c r="M67" s="219"/>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c r="A68" s="219"/>
      <c r="B68" s="219"/>
      <c r="J68" s="219"/>
      <c r="K68" s="219"/>
      <c r="L68" s="219"/>
      <c r="M68" s="219"/>
    </row>
    <row r="69" spans="1:254">
      <c r="A69" s="219"/>
      <c r="B69" s="219"/>
      <c r="J69" s="219"/>
      <c r="K69" s="219"/>
      <c r="L69" s="219"/>
      <c r="M69" s="219"/>
    </row>
    <row r="70" spans="1:254">
      <c r="A70" s="219"/>
      <c r="B70" s="219"/>
      <c r="J70" s="219"/>
      <c r="K70" s="219"/>
      <c r="L70" s="219"/>
      <c r="M70" s="219"/>
    </row>
  </sheetData>
  <phoneticPr fontId="4" type="noConversion"/>
  <printOptions horizontalCentered="1" verticalCentered="1"/>
  <pageMargins left="0.5" right="1" top="0.69930555555555596" bottom="0.44930555599999999" header="0" footer="0"/>
  <pageSetup scale="85" orientation="landscape" r:id="rId1"/>
  <headerFooter alignWithMargins="0"/>
  <ignoredErrors>
    <ignoredError sqref="E7:E43"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V74"/>
  <sheetViews>
    <sheetView zoomScaleNormal="100" workbookViewId="0">
      <pane ySplit="6" topLeftCell="A7" activePane="bottomLeft" state="frozen"/>
      <selection pane="bottomLeft"/>
    </sheetView>
  </sheetViews>
  <sheetFormatPr defaultColWidth="12.6640625" defaultRowHeight="13.2"/>
  <cols>
    <col min="1" max="1" width="13.33203125" style="150" customWidth="1"/>
    <col min="2" max="2" width="16.6640625" style="169" customWidth="1"/>
    <col min="3" max="6" width="13.33203125" style="149" customWidth="1"/>
    <col min="7" max="7" width="14.44140625" style="149" customWidth="1"/>
    <col min="8" max="8" width="13.33203125" style="149" customWidth="1"/>
    <col min="9" max="10" width="12.21875" style="149" customWidth="1"/>
    <col min="11" max="31" width="12.6640625" style="149" customWidth="1"/>
    <col min="32" max="16384" width="12.6640625" style="150"/>
  </cols>
  <sheetData>
    <row r="1" spans="1:256" s="148" customFormat="1" ht="16.2" thickBot="1">
      <c r="A1" s="121" t="s">
        <v>175</v>
      </c>
      <c r="B1" s="121"/>
      <c r="C1" s="121"/>
      <c r="D1" s="121"/>
      <c r="E1" s="121"/>
      <c r="F1" s="121"/>
      <c r="G1" s="121"/>
      <c r="H1" s="121"/>
      <c r="I1" s="48" t="s">
        <v>6</v>
      </c>
      <c r="J1" s="48"/>
      <c r="K1" s="147"/>
      <c r="L1" s="147"/>
      <c r="M1" s="147"/>
      <c r="N1" s="147"/>
      <c r="O1" s="147"/>
      <c r="P1" s="147"/>
      <c r="Q1" s="147"/>
      <c r="R1" s="147"/>
      <c r="S1" s="147"/>
      <c r="T1" s="147"/>
      <c r="U1" s="147"/>
      <c r="V1" s="147"/>
      <c r="W1" s="147"/>
      <c r="X1" s="147"/>
      <c r="Y1" s="147"/>
      <c r="Z1" s="147"/>
      <c r="AA1" s="147"/>
      <c r="AB1" s="147"/>
      <c r="AC1" s="147"/>
      <c r="AD1" s="147"/>
      <c r="AE1" s="147"/>
    </row>
    <row r="2" spans="1:256" ht="21" customHeight="1" thickTop="1">
      <c r="A2" s="113"/>
      <c r="B2" s="114"/>
      <c r="C2" s="98" t="s">
        <v>0</v>
      </c>
      <c r="D2" s="99"/>
      <c r="E2" s="99"/>
      <c r="F2" s="105" t="s">
        <v>43</v>
      </c>
      <c r="G2" s="106"/>
      <c r="H2" s="100" t="s">
        <v>105</v>
      </c>
      <c r="I2" s="101"/>
      <c r="J2" s="101"/>
      <c r="K2" s="236"/>
    </row>
    <row r="3" spans="1:256" ht="42" customHeight="1">
      <c r="A3" s="92" t="s">
        <v>79</v>
      </c>
      <c r="B3" s="93" t="s">
        <v>192</v>
      </c>
      <c r="C3" s="94" t="s">
        <v>199</v>
      </c>
      <c r="D3" s="95" t="s">
        <v>1</v>
      </c>
      <c r="E3" s="94" t="s">
        <v>107</v>
      </c>
      <c r="F3" s="94" t="s">
        <v>176</v>
      </c>
      <c r="G3" s="95" t="s">
        <v>52</v>
      </c>
      <c r="H3" s="95" t="s">
        <v>2</v>
      </c>
      <c r="I3" s="103" t="s">
        <v>39</v>
      </c>
      <c r="J3" s="104"/>
      <c r="K3" s="236"/>
    </row>
    <row r="4" spans="1:256" ht="18" customHeight="1">
      <c r="A4" s="86"/>
      <c r="B4" s="87"/>
      <c r="C4" s="88"/>
      <c r="D4" s="88"/>
      <c r="E4" s="88"/>
      <c r="F4" s="88"/>
      <c r="G4" s="89"/>
      <c r="H4" s="88"/>
      <c r="I4" s="95" t="s">
        <v>4</v>
      </c>
      <c r="J4" s="102" t="s">
        <v>134</v>
      </c>
      <c r="K4" s="236"/>
    </row>
    <row r="5" spans="1:256" ht="15" customHeight="1">
      <c r="A5" s="91"/>
      <c r="B5" s="87"/>
      <c r="C5" s="88"/>
      <c r="D5" s="88"/>
      <c r="E5" s="88"/>
      <c r="F5" s="88"/>
      <c r="G5" s="89"/>
      <c r="H5" s="90"/>
      <c r="I5" s="90"/>
      <c r="J5" s="97" t="s">
        <v>9</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11">
        <v>1970</v>
      </c>
      <c r="B7" s="151">
        <v>205.05199999999999</v>
      </c>
      <c r="C7" s="152" t="s">
        <v>32</v>
      </c>
      <c r="D7" s="152" t="s">
        <v>32</v>
      </c>
      <c r="E7" s="152" t="s">
        <v>32</v>
      </c>
      <c r="F7" s="152" t="s">
        <v>32</v>
      </c>
      <c r="G7" s="157" t="s">
        <v>32</v>
      </c>
      <c r="H7" s="152" t="s">
        <v>32</v>
      </c>
      <c r="I7" s="152" t="s">
        <v>32</v>
      </c>
      <c r="J7" s="152" t="s">
        <v>32</v>
      </c>
      <c r="K7" s="9"/>
      <c r="L7" s="9"/>
      <c r="M7" s="9"/>
      <c r="N7" s="9"/>
      <c r="O7" s="9"/>
      <c r="P7" s="9"/>
      <c r="Q7" s="9"/>
      <c r="R7" s="9"/>
      <c r="S7" s="9"/>
      <c r="T7" s="9"/>
      <c r="U7" s="9"/>
      <c r="V7" s="9"/>
      <c r="W7" s="9"/>
      <c r="X7" s="9"/>
      <c r="Y7" s="9"/>
      <c r="Z7" s="9"/>
      <c r="AA7" s="9"/>
      <c r="AB7" s="9"/>
      <c r="AC7" s="9"/>
      <c r="AD7" s="9"/>
      <c r="AE7" s="9"/>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c r="A8" s="153">
        <v>1971</v>
      </c>
      <c r="B8" s="154">
        <v>207.661</v>
      </c>
      <c r="C8" s="155" t="s">
        <v>32</v>
      </c>
      <c r="D8" s="155" t="s">
        <v>32</v>
      </c>
      <c r="E8" s="155" t="s">
        <v>32</v>
      </c>
      <c r="F8" s="155" t="s">
        <v>32</v>
      </c>
      <c r="G8" s="123" t="s">
        <v>32</v>
      </c>
      <c r="H8" s="155" t="s">
        <v>32</v>
      </c>
      <c r="I8" s="155" t="s">
        <v>32</v>
      </c>
      <c r="J8" s="155" t="s">
        <v>32</v>
      </c>
    </row>
    <row r="9" spans="1:256">
      <c r="A9" s="153">
        <v>1972</v>
      </c>
      <c r="B9" s="154">
        <v>209.89599999999999</v>
      </c>
      <c r="C9" s="155" t="s">
        <v>32</v>
      </c>
      <c r="D9" s="155" t="s">
        <v>32</v>
      </c>
      <c r="E9" s="155" t="s">
        <v>32</v>
      </c>
      <c r="F9" s="155" t="s">
        <v>32</v>
      </c>
      <c r="G9" s="123" t="s">
        <v>32</v>
      </c>
      <c r="H9" s="155" t="s">
        <v>32</v>
      </c>
      <c r="I9" s="155" t="s">
        <v>32</v>
      </c>
      <c r="J9" s="155" t="s">
        <v>32</v>
      </c>
    </row>
    <row r="10" spans="1:256">
      <c r="A10" s="153">
        <v>1973</v>
      </c>
      <c r="B10" s="154">
        <v>211.90899999999999</v>
      </c>
      <c r="C10" s="155" t="s">
        <v>32</v>
      </c>
      <c r="D10" s="155" t="s">
        <v>32</v>
      </c>
      <c r="E10" s="155" t="s">
        <v>32</v>
      </c>
      <c r="F10" s="155" t="s">
        <v>32</v>
      </c>
      <c r="G10" s="123" t="s">
        <v>32</v>
      </c>
      <c r="H10" s="155" t="s">
        <v>32</v>
      </c>
      <c r="I10" s="155" t="s">
        <v>32</v>
      </c>
      <c r="J10" s="155" t="s">
        <v>32</v>
      </c>
    </row>
    <row r="11" spans="1:256">
      <c r="A11" s="153">
        <v>1974</v>
      </c>
      <c r="B11" s="154">
        <v>213.85400000000001</v>
      </c>
      <c r="C11" s="155" t="s">
        <v>32</v>
      </c>
      <c r="D11" s="155" t="s">
        <v>32</v>
      </c>
      <c r="E11" s="155" t="s">
        <v>32</v>
      </c>
      <c r="F11" s="155" t="s">
        <v>32</v>
      </c>
      <c r="G11" s="123" t="s">
        <v>32</v>
      </c>
      <c r="H11" s="155" t="s">
        <v>32</v>
      </c>
      <c r="I11" s="155" t="s">
        <v>32</v>
      </c>
      <c r="J11" s="155" t="s">
        <v>32</v>
      </c>
    </row>
    <row r="12" spans="1:256">
      <c r="A12" s="14">
        <v>1975</v>
      </c>
      <c r="B12" s="154">
        <v>215.97300000000001</v>
      </c>
      <c r="C12" s="123" t="s">
        <v>32</v>
      </c>
      <c r="D12" s="123" t="s">
        <v>32</v>
      </c>
      <c r="E12" s="123" t="s">
        <v>32</v>
      </c>
      <c r="F12" s="123" t="s">
        <v>32</v>
      </c>
      <c r="G12" s="123" t="s">
        <v>32</v>
      </c>
      <c r="H12" s="123" t="s">
        <v>32</v>
      </c>
      <c r="I12" s="123" t="s">
        <v>32</v>
      </c>
      <c r="J12" s="123" t="s">
        <v>32</v>
      </c>
      <c r="K12" s="9"/>
      <c r="L12" s="9"/>
      <c r="M12" s="9"/>
      <c r="N12" s="9"/>
      <c r="O12" s="9"/>
      <c r="P12" s="9"/>
      <c r="Q12" s="9"/>
      <c r="R12" s="9"/>
      <c r="S12" s="9"/>
      <c r="T12" s="9"/>
      <c r="U12" s="9"/>
      <c r="V12" s="9"/>
      <c r="W12" s="9"/>
      <c r="X12" s="9"/>
      <c r="Y12" s="9"/>
      <c r="Z12" s="9"/>
      <c r="AA12" s="9"/>
      <c r="AB12" s="9"/>
      <c r="AC12" s="9"/>
      <c r="AD12" s="9"/>
      <c r="AE12" s="9"/>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156">
        <v>1976</v>
      </c>
      <c r="B13" s="151">
        <v>218.035</v>
      </c>
      <c r="C13" s="157" t="s">
        <v>32</v>
      </c>
      <c r="D13" s="157" t="s">
        <v>32</v>
      </c>
      <c r="E13" s="157" t="s">
        <v>32</v>
      </c>
      <c r="F13" s="157" t="s">
        <v>32</v>
      </c>
      <c r="G13" s="157" t="s">
        <v>32</v>
      </c>
      <c r="H13" s="157" t="s">
        <v>32</v>
      </c>
      <c r="I13" s="157" t="s">
        <v>32</v>
      </c>
      <c r="J13" s="157" t="s">
        <v>32</v>
      </c>
    </row>
    <row r="14" spans="1:256">
      <c r="A14" s="156">
        <v>1977</v>
      </c>
      <c r="B14" s="151">
        <v>220.23899999999998</v>
      </c>
      <c r="C14" s="157" t="s">
        <v>32</v>
      </c>
      <c r="D14" s="157" t="s">
        <v>32</v>
      </c>
      <c r="E14" s="157" t="s">
        <v>32</v>
      </c>
      <c r="F14" s="157" t="s">
        <v>32</v>
      </c>
      <c r="G14" s="157" t="s">
        <v>32</v>
      </c>
      <c r="H14" s="157" t="s">
        <v>32</v>
      </c>
      <c r="I14" s="157" t="s">
        <v>32</v>
      </c>
      <c r="J14" s="157" t="s">
        <v>32</v>
      </c>
    </row>
    <row r="15" spans="1:256">
      <c r="A15" s="156">
        <v>1978</v>
      </c>
      <c r="B15" s="151">
        <v>222.58500000000001</v>
      </c>
      <c r="C15" s="157" t="s">
        <v>32</v>
      </c>
      <c r="D15" s="157" t="s">
        <v>32</v>
      </c>
      <c r="E15" s="157" t="s">
        <v>32</v>
      </c>
      <c r="F15" s="157" t="s">
        <v>32</v>
      </c>
      <c r="G15" s="157" t="s">
        <v>32</v>
      </c>
      <c r="H15" s="157" t="s">
        <v>32</v>
      </c>
      <c r="I15" s="157" t="s">
        <v>32</v>
      </c>
      <c r="J15" s="157" t="s">
        <v>32</v>
      </c>
    </row>
    <row r="16" spans="1:256">
      <c r="A16" s="156">
        <v>1979</v>
      </c>
      <c r="B16" s="151">
        <v>225.05500000000001</v>
      </c>
      <c r="C16" s="157" t="s">
        <v>32</v>
      </c>
      <c r="D16" s="157" t="s">
        <v>32</v>
      </c>
      <c r="E16" s="157" t="s">
        <v>32</v>
      </c>
      <c r="F16" s="157" t="s">
        <v>32</v>
      </c>
      <c r="G16" s="157" t="s">
        <v>32</v>
      </c>
      <c r="H16" s="157" t="s">
        <v>32</v>
      </c>
      <c r="I16" s="157" t="s">
        <v>32</v>
      </c>
      <c r="J16" s="157" t="s">
        <v>32</v>
      </c>
    </row>
    <row r="17" spans="1:256">
      <c r="A17" s="11">
        <v>1980</v>
      </c>
      <c r="B17" s="151">
        <v>227.726</v>
      </c>
      <c r="C17" s="152" t="s">
        <v>32</v>
      </c>
      <c r="D17" s="152" t="s">
        <v>32</v>
      </c>
      <c r="E17" s="152" t="s">
        <v>32</v>
      </c>
      <c r="F17" s="152" t="s">
        <v>32</v>
      </c>
      <c r="G17" s="157" t="s">
        <v>32</v>
      </c>
      <c r="H17" s="152" t="s">
        <v>32</v>
      </c>
      <c r="I17" s="152" t="s">
        <v>32</v>
      </c>
      <c r="J17" s="152" t="s">
        <v>32</v>
      </c>
      <c r="K17" s="9"/>
      <c r="L17" s="9"/>
      <c r="M17" s="9"/>
      <c r="N17" s="9"/>
      <c r="O17" s="9"/>
      <c r="P17" s="9"/>
      <c r="Q17" s="9"/>
      <c r="R17" s="9"/>
      <c r="S17" s="9"/>
      <c r="T17" s="9"/>
      <c r="U17" s="9"/>
      <c r="V17" s="9"/>
      <c r="W17" s="9"/>
      <c r="X17" s="9"/>
      <c r="Y17" s="9"/>
      <c r="Z17" s="9"/>
      <c r="AA17" s="9"/>
      <c r="AB17" s="9"/>
      <c r="AC17" s="9"/>
      <c r="AD17" s="9"/>
      <c r="AE17" s="9"/>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153">
        <v>1981</v>
      </c>
      <c r="B18" s="154">
        <v>229.96600000000001</v>
      </c>
      <c r="C18" s="155" t="s">
        <v>32</v>
      </c>
      <c r="D18" s="155" t="s">
        <v>32</v>
      </c>
      <c r="E18" s="155" t="s">
        <v>32</v>
      </c>
      <c r="F18" s="155" t="s">
        <v>32</v>
      </c>
      <c r="G18" s="123" t="s">
        <v>32</v>
      </c>
      <c r="H18" s="155" t="s">
        <v>32</v>
      </c>
      <c r="I18" s="155" t="s">
        <v>32</v>
      </c>
      <c r="J18" s="155" t="s">
        <v>32</v>
      </c>
    </row>
    <row r="19" spans="1:256">
      <c r="A19" s="153">
        <v>1982</v>
      </c>
      <c r="B19" s="154">
        <v>232.18799999999999</v>
      </c>
      <c r="C19" s="155" t="s">
        <v>32</v>
      </c>
      <c r="D19" s="155" t="s">
        <v>32</v>
      </c>
      <c r="E19" s="155" t="s">
        <v>32</v>
      </c>
      <c r="F19" s="155" t="s">
        <v>32</v>
      </c>
      <c r="G19" s="123" t="s">
        <v>32</v>
      </c>
      <c r="H19" s="155" t="s">
        <v>32</v>
      </c>
      <c r="I19" s="155" t="s">
        <v>32</v>
      </c>
      <c r="J19" s="155" t="s">
        <v>32</v>
      </c>
    </row>
    <row r="20" spans="1:256">
      <c r="A20" s="153">
        <v>1983</v>
      </c>
      <c r="B20" s="154">
        <v>234.30699999999999</v>
      </c>
      <c r="C20" s="155" t="s">
        <v>32</v>
      </c>
      <c r="D20" s="155" t="s">
        <v>32</v>
      </c>
      <c r="E20" s="155" t="s">
        <v>32</v>
      </c>
      <c r="F20" s="155" t="s">
        <v>32</v>
      </c>
      <c r="G20" s="123" t="s">
        <v>32</v>
      </c>
      <c r="H20" s="155" t="s">
        <v>32</v>
      </c>
      <c r="I20" s="155" t="s">
        <v>32</v>
      </c>
      <c r="J20" s="155" t="s">
        <v>32</v>
      </c>
    </row>
    <row r="21" spans="1:256">
      <c r="A21" s="153">
        <v>1984</v>
      </c>
      <c r="B21" s="154">
        <v>236.34800000000001</v>
      </c>
      <c r="C21" s="155" t="s">
        <v>32</v>
      </c>
      <c r="D21" s="155" t="s">
        <v>32</v>
      </c>
      <c r="E21" s="155" t="s">
        <v>32</v>
      </c>
      <c r="F21" s="155" t="s">
        <v>32</v>
      </c>
      <c r="G21" s="123" t="s">
        <v>32</v>
      </c>
      <c r="H21" s="155" t="s">
        <v>32</v>
      </c>
      <c r="I21" s="155" t="s">
        <v>32</v>
      </c>
      <c r="J21" s="155" t="s">
        <v>32</v>
      </c>
    </row>
    <row r="22" spans="1:256">
      <c r="A22" s="14">
        <v>1985</v>
      </c>
      <c r="B22" s="154">
        <v>238.46600000000001</v>
      </c>
      <c r="C22" s="123" t="s">
        <v>32</v>
      </c>
      <c r="D22" s="123" t="s">
        <v>32</v>
      </c>
      <c r="E22" s="123" t="s">
        <v>32</v>
      </c>
      <c r="F22" s="123" t="s">
        <v>32</v>
      </c>
      <c r="G22" s="123" t="s">
        <v>32</v>
      </c>
      <c r="H22" s="123" t="s">
        <v>32</v>
      </c>
      <c r="I22" s="123" t="s">
        <v>32</v>
      </c>
      <c r="J22" s="123" t="s">
        <v>32</v>
      </c>
      <c r="K22" s="9"/>
      <c r="L22" s="9"/>
      <c r="M22" s="9"/>
      <c r="N22" s="9"/>
      <c r="O22" s="9"/>
      <c r="P22" s="9"/>
      <c r="Q22" s="9"/>
      <c r="R22" s="9"/>
      <c r="S22" s="9"/>
      <c r="T22" s="9"/>
      <c r="U22" s="9"/>
      <c r="V22" s="9"/>
      <c r="W22" s="9"/>
      <c r="X22" s="9"/>
      <c r="Y22" s="9"/>
      <c r="Z22" s="9"/>
      <c r="AA22" s="9"/>
      <c r="AB22" s="9"/>
      <c r="AC22" s="9"/>
      <c r="AD22" s="9"/>
      <c r="AE22" s="9"/>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156">
        <v>1986</v>
      </c>
      <c r="B23" s="151">
        <v>240.65100000000001</v>
      </c>
      <c r="C23" s="157" t="s">
        <v>32</v>
      </c>
      <c r="D23" s="157" t="s">
        <v>32</v>
      </c>
      <c r="E23" s="157" t="s">
        <v>32</v>
      </c>
      <c r="F23" s="157" t="s">
        <v>32</v>
      </c>
      <c r="G23" s="157" t="s">
        <v>32</v>
      </c>
      <c r="H23" s="157" t="s">
        <v>32</v>
      </c>
      <c r="I23" s="157" t="s">
        <v>32</v>
      </c>
      <c r="J23" s="157" t="s">
        <v>32</v>
      </c>
    </row>
    <row r="24" spans="1:256">
      <c r="A24" s="156">
        <v>1987</v>
      </c>
      <c r="B24" s="151">
        <v>242.804</v>
      </c>
      <c r="C24" s="157" t="s">
        <v>32</v>
      </c>
      <c r="D24" s="157" t="s">
        <v>32</v>
      </c>
      <c r="E24" s="157" t="s">
        <v>32</v>
      </c>
      <c r="F24" s="157" t="s">
        <v>32</v>
      </c>
      <c r="G24" s="157" t="s">
        <v>32</v>
      </c>
      <c r="H24" s="157" t="s">
        <v>32</v>
      </c>
      <c r="I24" s="157" t="s">
        <v>32</v>
      </c>
      <c r="J24" s="157" t="s">
        <v>32</v>
      </c>
    </row>
    <row r="25" spans="1:256">
      <c r="A25" s="156">
        <v>1988</v>
      </c>
      <c r="B25" s="151">
        <v>245.02099999999999</v>
      </c>
      <c r="C25" s="157" t="s">
        <v>32</v>
      </c>
      <c r="D25" s="157" t="s">
        <v>32</v>
      </c>
      <c r="E25" s="157" t="s">
        <v>32</v>
      </c>
      <c r="F25" s="157" t="s">
        <v>32</v>
      </c>
      <c r="G25" s="157" t="s">
        <v>32</v>
      </c>
      <c r="H25" s="157" t="s">
        <v>32</v>
      </c>
      <c r="I25" s="157" t="s">
        <v>32</v>
      </c>
      <c r="J25" s="157" t="s">
        <v>32</v>
      </c>
    </row>
    <row r="26" spans="1:256">
      <c r="A26" s="156">
        <v>1989</v>
      </c>
      <c r="B26" s="151">
        <v>247.34200000000001</v>
      </c>
      <c r="C26" s="157" t="s">
        <v>32</v>
      </c>
      <c r="D26" s="157" t="s">
        <v>32</v>
      </c>
      <c r="E26" s="157" t="s">
        <v>32</v>
      </c>
      <c r="F26" s="157" t="s">
        <v>32</v>
      </c>
      <c r="G26" s="157" t="s">
        <v>32</v>
      </c>
      <c r="H26" s="157" t="s">
        <v>32</v>
      </c>
      <c r="I26" s="157" t="s">
        <v>32</v>
      </c>
      <c r="J26" s="157" t="s">
        <v>32</v>
      </c>
    </row>
    <row r="27" spans="1:256">
      <c r="A27" s="11">
        <v>1990</v>
      </c>
      <c r="B27" s="151">
        <v>250.13200000000001</v>
      </c>
      <c r="C27" s="157" t="s">
        <v>32</v>
      </c>
      <c r="D27" s="157" t="s">
        <v>32</v>
      </c>
      <c r="E27" s="157" t="s">
        <v>32</v>
      </c>
      <c r="F27" s="157" t="s">
        <v>32</v>
      </c>
      <c r="G27" s="157" t="s">
        <v>32</v>
      </c>
      <c r="H27" s="157" t="s">
        <v>32</v>
      </c>
      <c r="I27" s="157" t="s">
        <v>32</v>
      </c>
      <c r="J27" s="157" t="s">
        <v>32</v>
      </c>
      <c r="K27" s="9"/>
      <c r="L27" s="9"/>
      <c r="M27" s="9"/>
      <c r="N27" s="9"/>
      <c r="O27" s="9"/>
      <c r="P27" s="9"/>
      <c r="Q27" s="9"/>
      <c r="R27" s="9"/>
      <c r="S27" s="9"/>
      <c r="T27" s="9"/>
      <c r="U27" s="9"/>
      <c r="V27" s="9"/>
      <c r="W27" s="9"/>
      <c r="X27" s="9"/>
      <c r="Y27" s="9"/>
      <c r="Z27" s="9"/>
      <c r="AA27" s="9"/>
      <c r="AB27" s="9"/>
      <c r="AC27" s="9"/>
      <c r="AD27" s="9"/>
      <c r="AE27" s="9"/>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c r="A28" s="153">
        <v>1991</v>
      </c>
      <c r="B28" s="154">
        <v>253.49299999999999</v>
      </c>
      <c r="C28" s="123" t="s">
        <v>32</v>
      </c>
      <c r="D28" s="123" t="s">
        <v>32</v>
      </c>
      <c r="E28" s="123" t="s">
        <v>32</v>
      </c>
      <c r="F28" s="123" t="s">
        <v>32</v>
      </c>
      <c r="G28" s="123" t="s">
        <v>32</v>
      </c>
      <c r="H28" s="123" t="s">
        <v>32</v>
      </c>
      <c r="I28" s="123" t="s">
        <v>32</v>
      </c>
      <c r="J28" s="123" t="s">
        <v>32</v>
      </c>
    </row>
    <row r="29" spans="1:256">
      <c r="A29" s="153">
        <v>1992</v>
      </c>
      <c r="B29" s="154">
        <v>256.89400000000001</v>
      </c>
      <c r="C29" s="16">
        <v>26.95</v>
      </c>
      <c r="D29" s="16">
        <v>2.057454331000002</v>
      </c>
      <c r="E29" s="16">
        <f t="shared" ref="E29:E41" si="0">C29+D29</f>
        <v>29.007454331000002</v>
      </c>
      <c r="F29" s="155">
        <v>18.401419860000001</v>
      </c>
      <c r="G29" s="123" t="s">
        <v>32</v>
      </c>
      <c r="H29" s="16">
        <f>E29-SUM(F29)</f>
        <v>10.606034471000001</v>
      </c>
      <c r="I29" s="155">
        <f>IF(H29=0,0,IF(B29=0,0,H29/B29))</f>
        <v>4.128564493915779E-2</v>
      </c>
      <c r="J29" s="155">
        <f>IF(H29=0,0,IF(B29=0,0,(H29*0.92)/B29))</f>
        <v>3.798279334402517E-2</v>
      </c>
    </row>
    <row r="30" spans="1:256">
      <c r="A30" s="153">
        <v>1993</v>
      </c>
      <c r="B30" s="154">
        <v>260.255</v>
      </c>
      <c r="C30" s="16">
        <v>27.145</v>
      </c>
      <c r="D30" s="16">
        <v>2.269799448000001</v>
      </c>
      <c r="E30" s="16">
        <f t="shared" si="0"/>
        <v>29.414799448</v>
      </c>
      <c r="F30" s="155">
        <v>14.693483759999999</v>
      </c>
      <c r="G30" s="123" t="s">
        <v>32</v>
      </c>
      <c r="H30" s="16">
        <f t="shared" ref="H30:H41" si="1">E30-SUM(F30)</f>
        <v>14.721315688000001</v>
      </c>
      <c r="I30" s="155">
        <f t="shared" ref="I30:I42" si="2">IF(H30=0,0,IF(B30=0,0,H30/B30))</f>
        <v>5.6564967773914052E-2</v>
      </c>
      <c r="J30" s="155">
        <f t="shared" ref="J30:J42" si="3">IF(H30=0,0,IF(B30=0,0,(H30*0.92)/B30))</f>
        <v>5.2039770352000927E-2</v>
      </c>
    </row>
    <row r="31" spans="1:256">
      <c r="A31" s="153">
        <v>1994</v>
      </c>
      <c r="B31" s="154">
        <v>263.43599999999998</v>
      </c>
      <c r="C31" s="16">
        <v>22.81</v>
      </c>
      <c r="D31" s="16">
        <v>3.4447886770000009</v>
      </c>
      <c r="E31" s="16">
        <f t="shared" si="0"/>
        <v>26.254788677000001</v>
      </c>
      <c r="F31" s="155">
        <v>6.3269322400000005</v>
      </c>
      <c r="G31" s="123" t="s">
        <v>32</v>
      </c>
      <c r="H31" s="16">
        <f t="shared" si="1"/>
        <v>19.927856436999999</v>
      </c>
      <c r="I31" s="155">
        <f t="shared" si="2"/>
        <v>7.5645911860945353E-2</v>
      </c>
      <c r="J31" s="155">
        <f t="shared" si="3"/>
        <v>6.9594238912069742E-2</v>
      </c>
    </row>
    <row r="32" spans="1:256">
      <c r="A32" s="14">
        <v>1995</v>
      </c>
      <c r="B32" s="154">
        <v>266.55700000000002</v>
      </c>
      <c r="C32" s="16">
        <v>16.254999999999999</v>
      </c>
      <c r="D32" s="16">
        <v>4.3693965604999994</v>
      </c>
      <c r="E32" s="16">
        <f t="shared" si="0"/>
        <v>20.624396560499999</v>
      </c>
      <c r="F32" s="155">
        <v>7.2022333099999996</v>
      </c>
      <c r="G32" s="123" t="s">
        <v>32</v>
      </c>
      <c r="H32" s="16">
        <f t="shared" si="1"/>
        <v>13.422163250499999</v>
      </c>
      <c r="I32" s="155">
        <f t="shared" si="2"/>
        <v>5.0353820197931394E-2</v>
      </c>
      <c r="J32" s="155">
        <f t="shared" si="3"/>
        <v>4.6325514582096883E-2</v>
      </c>
      <c r="K32" s="9"/>
      <c r="L32" s="9"/>
      <c r="M32" s="9"/>
      <c r="N32" s="9"/>
      <c r="O32" s="9"/>
      <c r="P32" s="9"/>
      <c r="Q32" s="9"/>
      <c r="R32" s="9"/>
      <c r="S32" s="9"/>
      <c r="T32" s="9"/>
      <c r="U32" s="9"/>
      <c r="V32" s="9"/>
      <c r="W32" s="9"/>
      <c r="X32" s="9"/>
      <c r="Y32" s="9"/>
      <c r="Z32" s="9"/>
      <c r="AA32" s="9"/>
      <c r="AB32" s="9"/>
      <c r="AC32" s="9"/>
      <c r="AD32" s="9"/>
      <c r="AE32" s="9"/>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10">
      <c r="A33" s="156">
        <v>1996</v>
      </c>
      <c r="B33" s="151">
        <v>269.66699999999997</v>
      </c>
      <c r="C33" s="13">
        <v>16.914999999999999</v>
      </c>
      <c r="D33" s="13">
        <v>4.4396869605000022</v>
      </c>
      <c r="E33" s="13">
        <f t="shared" si="0"/>
        <v>21.3546869605</v>
      </c>
      <c r="F33" s="152">
        <v>9.1147781699999992</v>
      </c>
      <c r="G33" s="157" t="s">
        <v>32</v>
      </c>
      <c r="H33" s="13">
        <f t="shared" si="1"/>
        <v>12.239908790500001</v>
      </c>
      <c r="I33" s="152">
        <f t="shared" si="2"/>
        <v>4.5388975256520088E-2</v>
      </c>
      <c r="J33" s="152">
        <f t="shared" si="3"/>
        <v>4.1757857235998487E-2</v>
      </c>
    </row>
    <row r="34" spans="1:10">
      <c r="A34" s="156">
        <v>1997</v>
      </c>
      <c r="B34" s="151">
        <v>272.91199999999998</v>
      </c>
      <c r="C34" s="13">
        <v>17.285</v>
      </c>
      <c r="D34" s="13">
        <v>4.3665464299999996</v>
      </c>
      <c r="E34" s="13">
        <f t="shared" si="0"/>
        <v>21.65154643</v>
      </c>
      <c r="F34" s="152">
        <v>8.2746320000000004</v>
      </c>
      <c r="G34" s="157" t="s">
        <v>32</v>
      </c>
      <c r="H34" s="13">
        <f t="shared" si="1"/>
        <v>13.376914429999999</v>
      </c>
      <c r="I34" s="152">
        <f t="shared" si="2"/>
        <v>4.9015486420531162E-2</v>
      </c>
      <c r="J34" s="152">
        <f t="shared" si="3"/>
        <v>4.5094247506888667E-2</v>
      </c>
    </row>
    <row r="35" spans="1:10">
      <c r="A35" s="156">
        <v>1998</v>
      </c>
      <c r="B35" s="151">
        <v>276.11500000000001</v>
      </c>
      <c r="C35" s="13">
        <v>17.079999999999998</v>
      </c>
      <c r="D35" s="13">
        <v>3.7783581284999999</v>
      </c>
      <c r="E35" s="13">
        <f t="shared" si="0"/>
        <v>20.858358128499997</v>
      </c>
      <c r="F35" s="152">
        <v>10.493581839999999</v>
      </c>
      <c r="G35" s="157" t="s">
        <v>32</v>
      </c>
      <c r="H35" s="13">
        <f t="shared" si="1"/>
        <v>10.364776288499998</v>
      </c>
      <c r="I35" s="152">
        <f t="shared" si="2"/>
        <v>3.7537896486970999E-2</v>
      </c>
      <c r="J35" s="152">
        <f t="shared" si="3"/>
        <v>3.4534864768013325E-2</v>
      </c>
    </row>
    <row r="36" spans="1:10">
      <c r="A36" s="156">
        <v>1999</v>
      </c>
      <c r="B36" s="151">
        <v>279.29500000000002</v>
      </c>
      <c r="C36" s="13">
        <v>24.47</v>
      </c>
      <c r="D36" s="13">
        <v>5.0213287515000005</v>
      </c>
      <c r="E36" s="13">
        <f t="shared" si="0"/>
        <v>29.491328751499999</v>
      </c>
      <c r="F36" s="152">
        <v>16.05871797</v>
      </c>
      <c r="G36" s="157" t="s">
        <v>32</v>
      </c>
      <c r="H36" s="13">
        <f t="shared" si="1"/>
        <v>13.432610781499999</v>
      </c>
      <c r="I36" s="152">
        <f t="shared" si="2"/>
        <v>4.8094705531785381E-2</v>
      </c>
      <c r="J36" s="152">
        <f t="shared" si="3"/>
        <v>4.4247129089242554E-2</v>
      </c>
    </row>
    <row r="37" spans="1:10">
      <c r="A37" s="156">
        <v>2000</v>
      </c>
      <c r="B37" s="151">
        <v>282.38499999999999</v>
      </c>
      <c r="C37" s="13">
        <v>26.4</v>
      </c>
      <c r="D37" s="13">
        <v>5.4786348155000004</v>
      </c>
      <c r="E37" s="13">
        <f t="shared" si="0"/>
        <v>31.8786348155</v>
      </c>
      <c r="F37" s="152">
        <v>16.184432140000002</v>
      </c>
      <c r="G37" s="157" t="s">
        <v>32</v>
      </c>
      <c r="H37" s="13">
        <f t="shared" si="1"/>
        <v>15.694202675499998</v>
      </c>
      <c r="I37" s="152">
        <f t="shared" si="2"/>
        <v>5.5577324133718145E-2</v>
      </c>
      <c r="J37" s="152">
        <f t="shared" si="3"/>
        <v>5.1131138203020697E-2</v>
      </c>
    </row>
    <row r="38" spans="1:10">
      <c r="A38" s="153">
        <v>2001</v>
      </c>
      <c r="B38" s="154">
        <v>285.30901899999998</v>
      </c>
      <c r="C38" s="16">
        <v>28.11</v>
      </c>
      <c r="D38" s="16">
        <v>6.5394412744999997</v>
      </c>
      <c r="E38" s="16">
        <f t="shared" si="0"/>
        <v>34.649441274499999</v>
      </c>
      <c r="F38" s="155">
        <v>16.869377329999999</v>
      </c>
      <c r="G38" s="123" t="s">
        <v>32</v>
      </c>
      <c r="H38" s="16">
        <f t="shared" si="1"/>
        <v>17.7800639445</v>
      </c>
      <c r="I38" s="155">
        <f t="shared" si="2"/>
        <v>6.2318618622077285E-2</v>
      </c>
      <c r="J38" s="155">
        <f t="shared" si="3"/>
        <v>5.7333129132311103E-2</v>
      </c>
    </row>
    <row r="39" spans="1:10">
      <c r="A39" s="153">
        <v>2002</v>
      </c>
      <c r="B39" s="154">
        <v>288.10481800000002</v>
      </c>
      <c r="C39" s="16">
        <v>34.26</v>
      </c>
      <c r="D39" s="16">
        <v>8.7280615775000001</v>
      </c>
      <c r="E39" s="16">
        <f t="shared" si="0"/>
        <v>42.988061577499998</v>
      </c>
      <c r="F39" s="155">
        <v>25.929586699999998</v>
      </c>
      <c r="G39" s="123" t="s">
        <v>32</v>
      </c>
      <c r="H39" s="16">
        <f t="shared" si="1"/>
        <v>17.0584748775</v>
      </c>
      <c r="I39" s="155">
        <f t="shared" si="2"/>
        <v>5.920926625218742E-2</v>
      </c>
      <c r="J39" s="155">
        <f t="shared" si="3"/>
        <v>5.4472524952012429E-2</v>
      </c>
    </row>
    <row r="40" spans="1:10">
      <c r="A40" s="153">
        <v>2003</v>
      </c>
      <c r="B40" s="154">
        <v>290.81963400000001</v>
      </c>
      <c r="C40" s="16">
        <v>60.834999999999994</v>
      </c>
      <c r="D40" s="16">
        <v>10.608337592500002</v>
      </c>
      <c r="E40" s="16">
        <f t="shared" si="0"/>
        <v>71.443337592500001</v>
      </c>
      <c r="F40" s="155">
        <v>29.584832329999998</v>
      </c>
      <c r="G40" s="123" t="s">
        <v>32</v>
      </c>
      <c r="H40" s="16">
        <f t="shared" si="1"/>
        <v>41.858505262500003</v>
      </c>
      <c r="I40" s="155">
        <f t="shared" si="2"/>
        <v>0.14393287236755137</v>
      </c>
      <c r="J40" s="155">
        <f t="shared" si="3"/>
        <v>0.13241824257814727</v>
      </c>
    </row>
    <row r="41" spans="1:10">
      <c r="A41" s="153">
        <v>2004</v>
      </c>
      <c r="B41" s="154">
        <v>293.46318500000001</v>
      </c>
      <c r="C41" s="16">
        <v>88.11</v>
      </c>
      <c r="D41" s="16">
        <v>13.619191519500003</v>
      </c>
      <c r="E41" s="16">
        <f t="shared" si="0"/>
        <v>101.72919151950001</v>
      </c>
      <c r="F41" s="155">
        <v>64.564943499999998</v>
      </c>
      <c r="G41" s="123" t="s">
        <v>32</v>
      </c>
      <c r="H41" s="16">
        <f t="shared" si="1"/>
        <v>37.164248019500008</v>
      </c>
      <c r="I41" s="155">
        <f t="shared" si="2"/>
        <v>0.12664023945456737</v>
      </c>
      <c r="J41" s="155">
        <f t="shared" si="3"/>
        <v>0.116509020298202</v>
      </c>
    </row>
    <row r="42" spans="1:10">
      <c r="A42" s="153">
        <v>2005</v>
      </c>
      <c r="B42" s="154">
        <v>296.186216</v>
      </c>
      <c r="C42" s="16">
        <v>98.47999999999999</v>
      </c>
      <c r="D42" s="16">
        <v>15.439255794500001</v>
      </c>
      <c r="E42" s="16">
        <f t="shared" ref="E42:E47" si="4">C42+D42</f>
        <v>113.91925579449999</v>
      </c>
      <c r="F42" s="155">
        <v>85.000885540000013</v>
      </c>
      <c r="G42" s="123" t="s">
        <v>32</v>
      </c>
      <c r="H42" s="16">
        <f t="shared" ref="H42:H47" si="5">E42-SUM(F42)</f>
        <v>28.918370254499976</v>
      </c>
      <c r="I42" s="155">
        <f t="shared" si="2"/>
        <v>9.7635773349087851E-2</v>
      </c>
      <c r="J42" s="155">
        <f t="shared" si="3"/>
        <v>8.9824911481160827E-2</v>
      </c>
    </row>
    <row r="43" spans="1:10">
      <c r="A43" s="156">
        <v>2006</v>
      </c>
      <c r="B43" s="151">
        <v>298.99582500000002</v>
      </c>
      <c r="C43" s="13">
        <v>94.15</v>
      </c>
      <c r="D43" s="13">
        <v>18.470628127500003</v>
      </c>
      <c r="E43" s="13">
        <f t="shared" si="4"/>
        <v>112.62062812750001</v>
      </c>
      <c r="F43" s="152">
        <v>38.013355770000004</v>
      </c>
      <c r="G43" s="157" t="s">
        <v>32</v>
      </c>
      <c r="H43" s="13">
        <f t="shared" si="5"/>
        <v>74.607272357500008</v>
      </c>
      <c r="I43" s="152">
        <f t="shared" ref="I43:I49" si="6">IF(H43=0,0,IF(B43=0,0,H43/B43))</f>
        <v>0.24952613421107134</v>
      </c>
      <c r="J43" s="152">
        <f t="shared" ref="J43:J49" si="7">IF(H43=0,0,IF(B43=0,0,(H43*0.92)/B43))</f>
        <v>0.22956404347418569</v>
      </c>
    </row>
    <row r="44" spans="1:10">
      <c r="A44" s="156">
        <v>2007</v>
      </c>
      <c r="B44" s="151">
        <v>302.003917</v>
      </c>
      <c r="C44" s="13">
        <v>76.3125</v>
      </c>
      <c r="D44" s="13">
        <v>26.502952000000001</v>
      </c>
      <c r="E44" s="13">
        <f t="shared" si="4"/>
        <v>102.81545199999999</v>
      </c>
      <c r="F44" s="152">
        <v>48.036059020000003</v>
      </c>
      <c r="G44" s="157" t="s">
        <v>32</v>
      </c>
      <c r="H44" s="13">
        <f t="shared" si="5"/>
        <v>54.77939297999999</v>
      </c>
      <c r="I44" s="152">
        <f t="shared" si="6"/>
        <v>0.18138636585961893</v>
      </c>
      <c r="J44" s="152">
        <f t="shared" si="7"/>
        <v>0.16687545659084943</v>
      </c>
    </row>
    <row r="45" spans="1:10">
      <c r="A45" s="156">
        <v>2008</v>
      </c>
      <c r="B45" s="151">
        <v>304.79776099999998</v>
      </c>
      <c r="C45" s="13">
        <v>83.679999999999993</v>
      </c>
      <c r="D45" s="13">
        <v>25.898723753000002</v>
      </c>
      <c r="E45" s="13">
        <f t="shared" si="4"/>
        <v>109.57872375299999</v>
      </c>
      <c r="F45" s="152">
        <v>62.376210210000004</v>
      </c>
      <c r="G45" s="157" t="s">
        <v>32</v>
      </c>
      <c r="H45" s="13">
        <f t="shared" si="5"/>
        <v>47.202513542999988</v>
      </c>
      <c r="I45" s="152">
        <f t="shared" si="6"/>
        <v>0.15486502718436962</v>
      </c>
      <c r="J45" s="152">
        <f t="shared" si="7"/>
        <v>0.14247582500962003</v>
      </c>
    </row>
    <row r="46" spans="1:10">
      <c r="A46" s="156">
        <v>2009</v>
      </c>
      <c r="B46" s="151">
        <v>307.43940600000002</v>
      </c>
      <c r="C46" s="13">
        <v>118.83999999999999</v>
      </c>
      <c r="D46" s="13">
        <v>27.428376027500004</v>
      </c>
      <c r="E46" s="13">
        <f t="shared" si="4"/>
        <v>146.26837602749998</v>
      </c>
      <c r="F46" s="152">
        <v>64.270024599999999</v>
      </c>
      <c r="G46" s="157" t="s">
        <v>32</v>
      </c>
      <c r="H46" s="13">
        <f t="shared" si="5"/>
        <v>81.998351427499983</v>
      </c>
      <c r="I46" s="152">
        <f t="shared" si="6"/>
        <v>0.26671386239765238</v>
      </c>
      <c r="J46" s="152">
        <f t="shared" si="7"/>
        <v>0.24537675340584017</v>
      </c>
    </row>
    <row r="47" spans="1:10">
      <c r="A47" s="156">
        <v>2010</v>
      </c>
      <c r="B47" s="151">
        <v>309.74127900000002</v>
      </c>
      <c r="C47" s="13">
        <v>78.72</v>
      </c>
      <c r="D47" s="13">
        <v>32.082818651000004</v>
      </c>
      <c r="E47" s="13">
        <f t="shared" si="4"/>
        <v>110.802818651</v>
      </c>
      <c r="F47" s="152">
        <v>47.655281109999997</v>
      </c>
      <c r="G47" s="157" t="s">
        <v>32</v>
      </c>
      <c r="H47" s="13">
        <f t="shared" si="5"/>
        <v>63.147537540999998</v>
      </c>
      <c r="I47" s="152">
        <f t="shared" si="6"/>
        <v>0.20387188218784361</v>
      </c>
      <c r="J47" s="152">
        <f t="shared" si="7"/>
        <v>0.1875621316128161</v>
      </c>
    </row>
    <row r="48" spans="1:10">
      <c r="A48" s="158">
        <v>2011</v>
      </c>
      <c r="B48" s="159">
        <v>311.97391399999998</v>
      </c>
      <c r="C48" s="19">
        <v>104.03</v>
      </c>
      <c r="D48" s="19">
        <v>42.383820693499999</v>
      </c>
      <c r="E48" s="19">
        <f t="shared" ref="E48:E58" si="8">C48+D48</f>
        <v>146.41382069349999</v>
      </c>
      <c r="F48" s="160">
        <v>48.330766270000005</v>
      </c>
      <c r="G48" s="126" t="s">
        <v>32</v>
      </c>
      <c r="H48" s="19">
        <f t="shared" ref="H48:H53" si="9">E48-SUM(F48)</f>
        <v>98.083054423499988</v>
      </c>
      <c r="I48" s="160">
        <f t="shared" si="6"/>
        <v>0.31439505042559424</v>
      </c>
      <c r="J48" s="160">
        <f t="shared" si="7"/>
        <v>0.2892434463915467</v>
      </c>
    </row>
    <row r="49" spans="1:10">
      <c r="A49" s="158">
        <v>2012</v>
      </c>
      <c r="B49" s="159">
        <v>314.16755799999999</v>
      </c>
      <c r="C49" s="19">
        <v>93.64</v>
      </c>
      <c r="D49" s="19">
        <v>58.320883762000001</v>
      </c>
      <c r="E49" s="19">
        <f t="shared" si="8"/>
        <v>151.96088376200001</v>
      </c>
      <c r="F49" s="160">
        <v>50.162255999999999</v>
      </c>
      <c r="G49" s="126" t="s">
        <v>32</v>
      </c>
      <c r="H49" s="19">
        <f t="shared" si="9"/>
        <v>101.79862776200001</v>
      </c>
      <c r="I49" s="160">
        <f t="shared" si="6"/>
        <v>0.32402654306527734</v>
      </c>
      <c r="J49" s="160">
        <f t="shared" si="7"/>
        <v>0.29810441962005513</v>
      </c>
    </row>
    <row r="50" spans="1:10">
      <c r="A50" s="158">
        <v>2013</v>
      </c>
      <c r="B50" s="159">
        <v>316.29476599999998</v>
      </c>
      <c r="C50" s="19">
        <v>103.575</v>
      </c>
      <c r="D50" s="19">
        <v>69.773699952999991</v>
      </c>
      <c r="E50" s="19">
        <f t="shared" si="8"/>
        <v>173.34869995299999</v>
      </c>
      <c r="F50" s="160">
        <v>53.732134259999995</v>
      </c>
      <c r="G50" s="126" t="s">
        <v>32</v>
      </c>
      <c r="H50" s="19">
        <f t="shared" si="9"/>
        <v>119.616565693</v>
      </c>
      <c r="I50" s="160">
        <f t="shared" ref="I50:I58" si="10">IF(H50=0,0,IF(B50=0,0,H50/B50))</f>
        <v>0.37818066737468559</v>
      </c>
      <c r="J50" s="160">
        <f t="shared" ref="J50:J58" si="11">IF(H50=0,0,IF(B50=0,0,(H50*0.92)/B50))</f>
        <v>0.34792621398471074</v>
      </c>
    </row>
    <row r="51" spans="1:10" ht="15" customHeight="1">
      <c r="A51" s="220" t="s">
        <v>177</v>
      </c>
      <c r="B51" s="159">
        <v>318.576955</v>
      </c>
      <c r="C51" s="19">
        <v>198.75</v>
      </c>
      <c r="D51" s="19">
        <v>93.469545670999992</v>
      </c>
      <c r="E51" s="19">
        <f t="shared" si="8"/>
        <v>292.21954567099999</v>
      </c>
      <c r="F51" s="160">
        <v>57.592257630000006</v>
      </c>
      <c r="G51" s="126" t="s">
        <v>32</v>
      </c>
      <c r="H51" s="19">
        <f t="shared" si="9"/>
        <v>234.62728804099999</v>
      </c>
      <c r="I51" s="160">
        <f t="shared" si="10"/>
        <v>0.7364854373757197</v>
      </c>
      <c r="J51" s="160">
        <f t="shared" si="11"/>
        <v>0.67756660238566224</v>
      </c>
    </row>
    <row r="52" spans="1:10">
      <c r="A52" s="220" t="s">
        <v>44</v>
      </c>
      <c r="B52" s="159">
        <v>320.87070299999999</v>
      </c>
      <c r="C52" s="19">
        <v>187.79500000000002</v>
      </c>
      <c r="D52" s="19">
        <v>151.60639981999998</v>
      </c>
      <c r="E52" s="19">
        <f t="shared" si="8"/>
        <v>339.40139981999999</v>
      </c>
      <c r="F52" s="160">
        <v>48.541808119999999</v>
      </c>
      <c r="G52" s="126" t="s">
        <v>32</v>
      </c>
      <c r="H52" s="19">
        <f t="shared" si="9"/>
        <v>290.85959170000001</v>
      </c>
      <c r="I52" s="160">
        <f t="shared" si="10"/>
        <v>0.90646976798003276</v>
      </c>
      <c r="J52" s="160">
        <f t="shared" si="11"/>
        <v>0.83395218654163017</v>
      </c>
    </row>
    <row r="53" spans="1:10">
      <c r="A53" s="161">
        <v>2016</v>
      </c>
      <c r="B53" s="162">
        <v>323.16101099999997</v>
      </c>
      <c r="C53" s="25">
        <v>157.22999999999999</v>
      </c>
      <c r="D53" s="25">
        <v>135.09555543100001</v>
      </c>
      <c r="E53" s="25">
        <f t="shared" si="8"/>
        <v>292.325555431</v>
      </c>
      <c r="F53" s="163">
        <v>41.507842579999995</v>
      </c>
      <c r="G53" s="128" t="s">
        <v>32</v>
      </c>
      <c r="H53" s="25">
        <f t="shared" si="9"/>
        <v>250.81771285100001</v>
      </c>
      <c r="I53" s="163">
        <f t="shared" si="10"/>
        <v>0.77613853253788723</v>
      </c>
      <c r="J53" s="163">
        <f t="shared" si="11"/>
        <v>0.71404744993485625</v>
      </c>
    </row>
    <row r="54" spans="1:10">
      <c r="A54" s="164">
        <v>2017</v>
      </c>
      <c r="B54" s="165">
        <v>325.20603</v>
      </c>
      <c r="C54" s="22">
        <v>133.01</v>
      </c>
      <c r="D54" s="22">
        <v>192.307864314</v>
      </c>
      <c r="E54" s="22">
        <f t="shared" si="8"/>
        <v>325.31786431399996</v>
      </c>
      <c r="F54" s="167">
        <v>40.622199630000004</v>
      </c>
      <c r="G54" s="124" t="s">
        <v>32</v>
      </c>
      <c r="H54" s="22">
        <f>E54-SUM(F54)</f>
        <v>284.69566468399995</v>
      </c>
      <c r="I54" s="167">
        <f t="shared" si="10"/>
        <v>0.87543169074693961</v>
      </c>
      <c r="J54" s="167">
        <f t="shared" si="11"/>
        <v>0.80539715548718438</v>
      </c>
    </row>
    <row r="55" spans="1:10">
      <c r="A55" s="164">
        <v>2018</v>
      </c>
      <c r="B55" s="165">
        <v>326.92397599999998</v>
      </c>
      <c r="C55" s="22">
        <v>132.34</v>
      </c>
      <c r="D55" s="166">
        <v>176.93008617800001</v>
      </c>
      <c r="E55" s="22">
        <f t="shared" si="8"/>
        <v>309.27008617800004</v>
      </c>
      <c r="F55" s="221">
        <v>43.790192937665999</v>
      </c>
      <c r="G55" s="124" t="s">
        <v>32</v>
      </c>
      <c r="H55" s="22">
        <f>E55-SUM(F55)</f>
        <v>265.47989324033404</v>
      </c>
      <c r="I55" s="167">
        <f t="shared" si="10"/>
        <v>0.81205391078546674</v>
      </c>
      <c r="J55" s="167">
        <f t="shared" si="11"/>
        <v>0.74708959792262941</v>
      </c>
    </row>
    <row r="56" spans="1:10" ht="13.2" customHeight="1">
      <c r="A56" s="164">
        <v>2019</v>
      </c>
      <c r="B56" s="165">
        <v>328.475998</v>
      </c>
      <c r="C56" s="22">
        <v>131.14000000000001</v>
      </c>
      <c r="D56" s="22">
        <v>200.53978386441298</v>
      </c>
      <c r="E56" s="22">
        <f t="shared" si="8"/>
        <v>331.67978386441303</v>
      </c>
      <c r="F56" s="167">
        <v>46.496126100000005</v>
      </c>
      <c r="G56" s="124" t="s">
        <v>32</v>
      </c>
      <c r="H56" s="22">
        <f>E56-SUM(F56)</f>
        <v>285.183657764413</v>
      </c>
      <c r="I56" s="167">
        <f t="shared" si="10"/>
        <v>0.8682024242283084</v>
      </c>
      <c r="J56" s="167">
        <f t="shared" si="11"/>
        <v>0.79874623029004377</v>
      </c>
    </row>
    <row r="57" spans="1:10" ht="13.2" customHeight="1">
      <c r="A57" s="164">
        <v>2020</v>
      </c>
      <c r="B57" s="165">
        <v>330.11398000000003</v>
      </c>
      <c r="C57" s="22">
        <v>130.59</v>
      </c>
      <c r="D57" s="166">
        <v>235.46893651500002</v>
      </c>
      <c r="E57" s="22">
        <f t="shared" si="8"/>
        <v>366.05893651500003</v>
      </c>
      <c r="F57" s="221">
        <v>45.382946400000002</v>
      </c>
      <c r="G57" s="124" t="s">
        <v>32</v>
      </c>
      <c r="H57" s="22">
        <f t="shared" ref="H57:H58" si="12">E57-SUM(F57)</f>
        <v>320.67599011500005</v>
      </c>
      <c r="I57" s="167">
        <f t="shared" si="10"/>
        <v>0.97140990549688333</v>
      </c>
      <c r="J57" s="167">
        <f t="shared" si="11"/>
        <v>0.89369711305713262</v>
      </c>
    </row>
    <row r="58" spans="1:10" ht="13.8" customHeight="1" thickBot="1">
      <c r="A58" s="242">
        <v>2021</v>
      </c>
      <c r="B58" s="243">
        <v>332.28139499999997</v>
      </c>
      <c r="C58" s="233">
        <v>113.49000000000001</v>
      </c>
      <c r="D58" s="233">
        <v>238.81439903999998</v>
      </c>
      <c r="E58" s="233">
        <f t="shared" si="8"/>
        <v>352.30439904000002</v>
      </c>
      <c r="F58" s="244">
        <v>47.6632751</v>
      </c>
      <c r="G58" s="234" t="s">
        <v>32</v>
      </c>
      <c r="H58" s="233">
        <f t="shared" si="12"/>
        <v>304.64112394</v>
      </c>
      <c r="I58" s="244">
        <f t="shared" si="10"/>
        <v>0.91681667563722613</v>
      </c>
      <c r="J58" s="244">
        <f t="shared" si="11"/>
        <v>0.84347134158624804</v>
      </c>
    </row>
    <row r="59" spans="1:10" ht="15" customHeight="1" thickTop="1">
      <c r="A59" s="149" t="s">
        <v>36</v>
      </c>
      <c r="B59" s="149"/>
    </row>
    <row r="60" spans="1:10">
      <c r="A60" s="149"/>
      <c r="B60" s="149"/>
    </row>
    <row r="61" spans="1:10" ht="15" customHeight="1">
      <c r="A61" s="149" t="s">
        <v>94</v>
      </c>
      <c r="B61" s="149"/>
    </row>
    <row r="62" spans="1:10" ht="15" customHeight="1">
      <c r="A62" s="149" t="s">
        <v>122</v>
      </c>
      <c r="B62" s="149"/>
    </row>
    <row r="63" spans="1:10" ht="15" customHeight="1">
      <c r="A63" s="149" t="s">
        <v>96</v>
      </c>
      <c r="B63" s="149"/>
    </row>
    <row r="64" spans="1:10" ht="15" customHeight="1">
      <c r="A64" s="149" t="s">
        <v>178</v>
      </c>
      <c r="B64" s="149"/>
    </row>
    <row r="65" spans="1:2" ht="15" customHeight="1">
      <c r="A65" s="149" t="s">
        <v>111</v>
      </c>
      <c r="B65" s="149"/>
    </row>
    <row r="66" spans="1:2" ht="15" customHeight="1">
      <c r="A66" s="149" t="s">
        <v>179</v>
      </c>
      <c r="B66" s="149"/>
    </row>
    <row r="67" spans="1:2" ht="15" customHeight="1">
      <c r="A67" s="149" t="s">
        <v>180</v>
      </c>
      <c r="B67" s="149"/>
    </row>
    <row r="68" spans="1:2" ht="15" customHeight="1">
      <c r="A68" s="149" t="s">
        <v>181</v>
      </c>
      <c r="B68" s="149"/>
    </row>
    <row r="69" spans="1:2" ht="13.2" customHeight="1">
      <c r="A69" s="149"/>
      <c r="B69" s="149"/>
    </row>
    <row r="70" spans="1:2" ht="15" customHeight="1">
      <c r="A70" s="254" t="s">
        <v>203</v>
      </c>
      <c r="B70" s="149"/>
    </row>
    <row r="71" spans="1:2">
      <c r="A71" s="149"/>
      <c r="B71" s="149"/>
    </row>
    <row r="72" spans="1:2">
      <c r="A72" s="149"/>
      <c r="B72" s="149"/>
    </row>
    <row r="73" spans="1:2">
      <c r="A73" s="149"/>
      <c r="B73" s="149"/>
    </row>
    <row r="74" spans="1:2">
      <c r="A74" s="149"/>
      <c r="B74" s="149"/>
    </row>
  </sheetData>
  <phoneticPr fontId="4" type="noConversion"/>
  <printOptions horizontalCentered="1" verticalCentered="1"/>
  <pageMargins left="0.5" right="1" top="0.69930555555555596" bottom="0.44930555599999999" header="0" footer="0"/>
  <pageSetup scale="78" orientation="landscape" r:id="rId1"/>
  <headerFooter alignWithMargins="0"/>
  <ignoredErrors>
    <ignoredError sqref="A51:A5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autoPageBreaks="0" fitToPage="1"/>
  </sheetPr>
  <dimension ref="A1:IV70"/>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182</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113"/>
      <c r="B2" s="114"/>
      <c r="C2" s="98" t="s">
        <v>0</v>
      </c>
      <c r="D2" s="99"/>
      <c r="E2" s="99"/>
      <c r="F2" s="105" t="s">
        <v>43</v>
      </c>
      <c r="G2" s="106"/>
      <c r="H2" s="100" t="s">
        <v>105</v>
      </c>
      <c r="I2" s="101"/>
      <c r="J2" s="101"/>
      <c r="K2" s="236"/>
    </row>
    <row r="3" spans="1:256" ht="42" customHeight="1">
      <c r="A3" s="92" t="s">
        <v>79</v>
      </c>
      <c r="B3" s="93" t="s">
        <v>192</v>
      </c>
      <c r="C3" s="94" t="s">
        <v>106</v>
      </c>
      <c r="D3" s="95" t="s">
        <v>1</v>
      </c>
      <c r="E3" s="94" t="s">
        <v>107</v>
      </c>
      <c r="F3" s="94" t="s">
        <v>3</v>
      </c>
      <c r="G3" s="95" t="s">
        <v>52</v>
      </c>
      <c r="H3" s="95" t="s">
        <v>2</v>
      </c>
      <c r="I3" s="103" t="s">
        <v>39</v>
      </c>
      <c r="J3" s="104"/>
      <c r="K3" s="236"/>
    </row>
    <row r="4" spans="1:256" ht="18" customHeight="1">
      <c r="A4" s="86"/>
      <c r="B4" s="87"/>
      <c r="C4" s="88"/>
      <c r="D4" s="88"/>
      <c r="E4" s="88"/>
      <c r="F4" s="88"/>
      <c r="G4" s="89"/>
      <c r="H4" s="88"/>
      <c r="I4" s="95" t="s">
        <v>4</v>
      </c>
      <c r="J4" s="102" t="s">
        <v>108</v>
      </c>
      <c r="K4" s="236"/>
    </row>
    <row r="5" spans="1:256" ht="15" customHeight="1">
      <c r="A5" s="91"/>
      <c r="B5" s="87"/>
      <c r="C5" s="88"/>
      <c r="D5" s="88"/>
      <c r="E5" s="88"/>
      <c r="F5" s="88"/>
      <c r="G5" s="89"/>
      <c r="H5" s="90"/>
      <c r="I5" s="90"/>
      <c r="J5" s="97" t="s">
        <v>9</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205.05199999999999</v>
      </c>
      <c r="C7" s="56">
        <v>316.39999999999998</v>
      </c>
      <c r="D7" s="57">
        <v>51.1</v>
      </c>
      <c r="E7" s="57">
        <f t="shared" ref="E7:E37" si="0">SUM(C7:D7)</f>
        <v>367.5</v>
      </c>
      <c r="F7" s="57">
        <v>11.8</v>
      </c>
      <c r="G7" s="57">
        <v>0.1</v>
      </c>
      <c r="H7" s="57">
        <f t="shared" ref="H7:H24" si="1">E7-F7-G7</f>
        <v>355.59999999999997</v>
      </c>
      <c r="I7" s="57">
        <f t="shared" ref="I7:I37" si="2">IF(H7=0,0,IF(B7=0,0,H7/B7))</f>
        <v>1.7341942531650507</v>
      </c>
      <c r="J7" s="57">
        <f>IF(H7=0,0,IF(B7=0,0,(H7*0.92)/B7))</f>
        <v>1.5954587129118467</v>
      </c>
    </row>
    <row r="8" spans="1:256">
      <c r="A8" s="58">
        <v>1971</v>
      </c>
      <c r="B8" s="59">
        <v>207.661</v>
      </c>
      <c r="C8" s="60">
        <v>340.4</v>
      </c>
      <c r="D8" s="61">
        <v>51.3</v>
      </c>
      <c r="E8" s="61">
        <f t="shared" si="0"/>
        <v>391.7</v>
      </c>
      <c r="F8" s="61">
        <v>11.6</v>
      </c>
      <c r="G8" s="65" t="s">
        <v>32</v>
      </c>
      <c r="H8" s="61">
        <f>E8-F8</f>
        <v>380.09999999999997</v>
      </c>
      <c r="I8" s="61">
        <f t="shared" si="2"/>
        <v>1.8303870250071028</v>
      </c>
      <c r="J8" s="61">
        <f t="shared" ref="J8:J37" si="3">IF(H8=0,0,IF(B8=0,0,(H8*0.92)/B8))</f>
        <v>1.6839560630065347</v>
      </c>
    </row>
    <row r="9" spans="1:256">
      <c r="A9" s="58">
        <v>1972</v>
      </c>
      <c r="B9" s="59">
        <v>209.89599999999999</v>
      </c>
      <c r="C9" s="60">
        <v>321.10000000000002</v>
      </c>
      <c r="D9" s="61">
        <v>43.2</v>
      </c>
      <c r="E9" s="61">
        <f t="shared" si="0"/>
        <v>364.3</v>
      </c>
      <c r="F9" s="61">
        <v>14.5</v>
      </c>
      <c r="G9" s="65" t="s">
        <v>32</v>
      </c>
      <c r="H9" s="61">
        <f t="shared" ref="H9:H16" si="4">E9-F9</f>
        <v>349.8</v>
      </c>
      <c r="I9" s="61">
        <f t="shared" si="2"/>
        <v>1.6665396196211459</v>
      </c>
      <c r="J9" s="61">
        <f t="shared" si="3"/>
        <v>1.5332164500514542</v>
      </c>
    </row>
    <row r="10" spans="1:256">
      <c r="A10" s="58">
        <v>1973</v>
      </c>
      <c r="B10" s="59">
        <v>211.90899999999999</v>
      </c>
      <c r="C10" s="60">
        <v>316.39999999999998</v>
      </c>
      <c r="D10" s="61">
        <v>38.9</v>
      </c>
      <c r="E10" s="61">
        <f t="shared" si="0"/>
        <v>355.29999999999995</v>
      </c>
      <c r="F10" s="61">
        <v>20.399999999999999</v>
      </c>
      <c r="G10" s="65" t="s">
        <v>32</v>
      </c>
      <c r="H10" s="61">
        <f t="shared" si="4"/>
        <v>334.9</v>
      </c>
      <c r="I10" s="61">
        <f t="shared" si="2"/>
        <v>1.580395358384967</v>
      </c>
      <c r="J10" s="61">
        <f t="shared" si="3"/>
        <v>1.4539637297141699</v>
      </c>
    </row>
    <row r="11" spans="1:256">
      <c r="A11" s="58">
        <v>1974</v>
      </c>
      <c r="B11" s="59">
        <v>213.85400000000001</v>
      </c>
      <c r="C11" s="60">
        <v>368</v>
      </c>
      <c r="D11" s="61">
        <v>43.7</v>
      </c>
      <c r="E11" s="61">
        <f t="shared" si="0"/>
        <v>411.7</v>
      </c>
      <c r="F11" s="61">
        <v>21</v>
      </c>
      <c r="G11" s="65" t="s">
        <v>32</v>
      </c>
      <c r="H11" s="61">
        <f t="shared" si="4"/>
        <v>390.7</v>
      </c>
      <c r="I11" s="61">
        <f t="shared" si="2"/>
        <v>1.826947356607779</v>
      </c>
      <c r="J11" s="61">
        <f t="shared" si="3"/>
        <v>1.6807915680791568</v>
      </c>
    </row>
    <row r="12" spans="1:256">
      <c r="A12" s="58">
        <v>1975</v>
      </c>
      <c r="B12" s="59">
        <v>215.97300000000001</v>
      </c>
      <c r="C12" s="60">
        <v>370</v>
      </c>
      <c r="D12" s="61">
        <v>34.6</v>
      </c>
      <c r="E12" s="61">
        <f t="shared" si="0"/>
        <v>404.6</v>
      </c>
      <c r="F12" s="61">
        <v>16.399999999999999</v>
      </c>
      <c r="G12" s="65" t="s">
        <v>32</v>
      </c>
      <c r="H12" s="61">
        <f t="shared" si="4"/>
        <v>388.20000000000005</v>
      </c>
      <c r="I12" s="61">
        <f t="shared" si="2"/>
        <v>1.7974469030851079</v>
      </c>
      <c r="J12" s="61">
        <f t="shared" si="3"/>
        <v>1.6536511508382994</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56">
        <v>360.1</v>
      </c>
      <c r="D13" s="57">
        <v>21.6</v>
      </c>
      <c r="E13" s="57">
        <f t="shared" si="0"/>
        <v>381.70000000000005</v>
      </c>
      <c r="F13" s="57">
        <v>20.6</v>
      </c>
      <c r="G13" s="82" t="s">
        <v>32</v>
      </c>
      <c r="H13" s="80">
        <f t="shared" si="4"/>
        <v>361.1</v>
      </c>
      <c r="I13" s="57">
        <f t="shared" si="2"/>
        <v>1.6561561217235765</v>
      </c>
      <c r="J13" s="57">
        <f t="shared" si="3"/>
        <v>1.5236636319856907</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56">
        <v>418.8</v>
      </c>
      <c r="D14" s="57">
        <v>24.7</v>
      </c>
      <c r="E14" s="57">
        <f t="shared" si="0"/>
        <v>443.5</v>
      </c>
      <c r="F14" s="57">
        <v>22.3</v>
      </c>
      <c r="G14" s="82" t="s">
        <v>32</v>
      </c>
      <c r="H14" s="80">
        <f t="shared" si="4"/>
        <v>421.2</v>
      </c>
      <c r="I14" s="57">
        <f t="shared" si="2"/>
        <v>1.912467819051122</v>
      </c>
      <c r="J14" s="57">
        <f t="shared" si="3"/>
        <v>1.7594703935270324</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56">
        <v>477.9</v>
      </c>
      <c r="D15" s="57">
        <v>33.700000000000003</v>
      </c>
      <c r="E15" s="57">
        <f t="shared" si="0"/>
        <v>511.59999999999997</v>
      </c>
      <c r="F15" s="57">
        <v>39.156999999999996</v>
      </c>
      <c r="G15" s="82" t="s">
        <v>32</v>
      </c>
      <c r="H15" s="80">
        <f t="shared" si="4"/>
        <v>472.44299999999998</v>
      </c>
      <c r="I15" s="57">
        <f t="shared" si="2"/>
        <v>2.1225284722690207</v>
      </c>
      <c r="J15" s="57">
        <f t="shared" si="3"/>
        <v>1.9527261944874992</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56">
        <v>436</v>
      </c>
      <c r="D16" s="57">
        <v>31</v>
      </c>
      <c r="E16" s="57">
        <f t="shared" si="0"/>
        <v>467</v>
      </c>
      <c r="F16" s="57">
        <v>39</v>
      </c>
      <c r="G16" s="82" t="s">
        <v>32</v>
      </c>
      <c r="H16" s="80">
        <f t="shared" si="4"/>
        <v>428</v>
      </c>
      <c r="I16" s="57">
        <f t="shared" si="2"/>
        <v>1.9017573482037724</v>
      </c>
      <c r="J16" s="57">
        <f t="shared" si="3"/>
        <v>1.7496167603474706</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56">
        <v>482.1</v>
      </c>
      <c r="D17" s="57">
        <v>12.7</v>
      </c>
      <c r="E17" s="57">
        <f t="shared" si="0"/>
        <v>494.8</v>
      </c>
      <c r="F17" s="57">
        <v>47.093000000000004</v>
      </c>
      <c r="G17" s="57">
        <v>0.2</v>
      </c>
      <c r="H17" s="57">
        <f t="shared" si="1"/>
        <v>447.50700000000001</v>
      </c>
      <c r="I17" s="57">
        <f t="shared" si="2"/>
        <v>1.9651115814619324</v>
      </c>
      <c r="J17" s="57">
        <f t="shared" si="3"/>
        <v>1.8079026549449779</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60">
        <v>537.5</v>
      </c>
      <c r="D18" s="61">
        <v>6.7</v>
      </c>
      <c r="E18" s="61">
        <f t="shared" si="0"/>
        <v>544.20000000000005</v>
      </c>
      <c r="F18" s="61">
        <v>44.357999999999997</v>
      </c>
      <c r="G18" s="61">
        <v>0.1</v>
      </c>
      <c r="H18" s="61">
        <f t="shared" si="1"/>
        <v>499.74200000000002</v>
      </c>
      <c r="I18" s="61">
        <f t="shared" si="2"/>
        <v>2.1731125470721757</v>
      </c>
      <c r="J18" s="61">
        <f t="shared" si="3"/>
        <v>1.9992635433064019</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60">
        <v>589.6</v>
      </c>
      <c r="D19" s="61">
        <v>4.5</v>
      </c>
      <c r="E19" s="61">
        <f t="shared" si="0"/>
        <v>594.1</v>
      </c>
      <c r="F19" s="61">
        <v>44</v>
      </c>
      <c r="G19" s="61">
        <v>0.1</v>
      </c>
      <c r="H19" s="61">
        <f t="shared" si="1"/>
        <v>550</v>
      </c>
      <c r="I19" s="61">
        <f t="shared" si="2"/>
        <v>2.3687701345461436</v>
      </c>
      <c r="J19" s="61">
        <f t="shared" si="3"/>
        <v>2.1792685237824521</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60">
        <v>585.4</v>
      </c>
      <c r="D20" s="61">
        <v>5.0999999999999996</v>
      </c>
      <c r="E20" s="61">
        <f t="shared" si="0"/>
        <v>590.5</v>
      </c>
      <c r="F20" s="61">
        <v>46.375999999999998</v>
      </c>
      <c r="G20" s="61">
        <v>0.2</v>
      </c>
      <c r="H20" s="61">
        <f t="shared" si="1"/>
        <v>543.92399999999998</v>
      </c>
      <c r="I20" s="61">
        <f t="shared" si="2"/>
        <v>2.3214159201389628</v>
      </c>
      <c r="J20" s="61">
        <f t="shared" si="3"/>
        <v>2.1357026465278461</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60">
        <v>748.2</v>
      </c>
      <c r="D21" s="61">
        <v>8.8000000000000007</v>
      </c>
      <c r="E21" s="61">
        <f t="shared" si="0"/>
        <v>757</v>
      </c>
      <c r="F21" s="61">
        <v>56.262999999999998</v>
      </c>
      <c r="G21" s="61">
        <v>0.2</v>
      </c>
      <c r="H21" s="61">
        <f t="shared" si="1"/>
        <v>700.53699999999992</v>
      </c>
      <c r="I21" s="61">
        <f t="shared" si="2"/>
        <v>2.9640064650430715</v>
      </c>
      <c r="J21" s="61">
        <f t="shared" si="3"/>
        <v>2.7268859478396257</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60">
        <v>754.1</v>
      </c>
      <c r="D22" s="61">
        <v>9.6</v>
      </c>
      <c r="E22" s="61">
        <f t="shared" si="0"/>
        <v>763.7</v>
      </c>
      <c r="F22" s="61">
        <v>51.451000000000001</v>
      </c>
      <c r="G22" s="61">
        <v>0.2</v>
      </c>
      <c r="H22" s="61">
        <f t="shared" si="1"/>
        <v>712.04899999999998</v>
      </c>
      <c r="I22" s="61">
        <f t="shared" si="2"/>
        <v>2.9859560692090277</v>
      </c>
      <c r="J22" s="61">
        <f t="shared" si="3"/>
        <v>2.7470795836723059</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56">
        <v>734.8</v>
      </c>
      <c r="D23" s="57">
        <v>13</v>
      </c>
      <c r="E23" s="57">
        <f t="shared" si="0"/>
        <v>747.8</v>
      </c>
      <c r="F23" s="57">
        <v>51.511000000000003</v>
      </c>
      <c r="G23" s="57">
        <v>0.2</v>
      </c>
      <c r="H23" s="57">
        <f t="shared" si="1"/>
        <v>696.08899999999994</v>
      </c>
      <c r="I23" s="57">
        <f t="shared" si="2"/>
        <v>2.8925248596515281</v>
      </c>
      <c r="J23" s="57">
        <f t="shared" si="3"/>
        <v>2.6611228708794061</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56">
        <v>780.4</v>
      </c>
      <c r="D24" s="57">
        <v>33.200000000000003</v>
      </c>
      <c r="E24" s="57">
        <f t="shared" si="0"/>
        <v>813.6</v>
      </c>
      <c r="F24" s="57">
        <v>57.116999999999997</v>
      </c>
      <c r="G24" s="57">
        <v>0.2</v>
      </c>
      <c r="H24" s="57">
        <f t="shared" si="1"/>
        <v>756.28300000000002</v>
      </c>
      <c r="I24" s="57">
        <f t="shared" si="2"/>
        <v>3.1147880595047859</v>
      </c>
      <c r="J24" s="57">
        <f t="shared" si="3"/>
        <v>2.8656050147444034</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56">
        <v>855.5</v>
      </c>
      <c r="D25" s="57">
        <v>39.4</v>
      </c>
      <c r="E25" s="57">
        <f t="shared" si="0"/>
        <v>894.9</v>
      </c>
      <c r="F25" s="57">
        <v>78</v>
      </c>
      <c r="G25" s="64" t="s">
        <v>32</v>
      </c>
      <c r="H25" s="57">
        <f>E25-F25</f>
        <v>816.9</v>
      </c>
      <c r="I25" s="57">
        <f t="shared" si="2"/>
        <v>3.3339999428620404</v>
      </c>
      <c r="J25" s="57">
        <f t="shared" si="3"/>
        <v>3.0672799474330774</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56">
        <v>861.6</v>
      </c>
      <c r="D26" s="57">
        <v>36.036999999999999</v>
      </c>
      <c r="E26" s="57">
        <f t="shared" si="0"/>
        <v>897.63700000000006</v>
      </c>
      <c r="F26" s="57">
        <v>92.96</v>
      </c>
      <c r="G26" s="64" t="s">
        <v>32</v>
      </c>
      <c r="H26" s="57">
        <f t="shared" ref="H26:H49" si="5">E26-F26</f>
        <v>804.67700000000002</v>
      </c>
      <c r="I26" s="57">
        <f t="shared" si="2"/>
        <v>3.2532970542811168</v>
      </c>
      <c r="J26" s="57">
        <f t="shared" si="3"/>
        <v>2.9930332899386274</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56">
        <v>863.6</v>
      </c>
      <c r="D27" s="56">
        <v>32.183</v>
      </c>
      <c r="E27" s="57">
        <f t="shared" si="0"/>
        <v>895.78300000000002</v>
      </c>
      <c r="F27" s="57">
        <v>85.73</v>
      </c>
      <c r="G27" s="64" t="s">
        <v>32</v>
      </c>
      <c r="H27" s="57">
        <f t="shared" si="5"/>
        <v>810.053</v>
      </c>
      <c r="I27" s="57">
        <f t="shared" si="2"/>
        <v>3.2385020709065611</v>
      </c>
      <c r="J27" s="57">
        <f t="shared" si="3"/>
        <v>2.9794219052340365</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60">
        <v>968.2</v>
      </c>
      <c r="D28" s="60">
        <v>31.45</v>
      </c>
      <c r="E28" s="61">
        <f t="shared" si="0"/>
        <v>999.65000000000009</v>
      </c>
      <c r="F28" s="60">
        <v>95.215000000000003</v>
      </c>
      <c r="G28" s="65" t="s">
        <v>32</v>
      </c>
      <c r="H28" s="61">
        <f t="shared" si="5"/>
        <v>904.43500000000006</v>
      </c>
      <c r="I28" s="61">
        <f t="shared" si="2"/>
        <v>3.5678894486238284</v>
      </c>
      <c r="J28" s="61">
        <f t="shared" si="3"/>
        <v>3.2824582927339221</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60">
        <v>999.7</v>
      </c>
      <c r="D29" s="60">
        <v>23.803000000000001</v>
      </c>
      <c r="E29" s="61">
        <f t="shared" si="0"/>
        <v>1023.503</v>
      </c>
      <c r="F29" s="60">
        <v>102.264</v>
      </c>
      <c r="G29" s="65" t="s">
        <v>32</v>
      </c>
      <c r="H29" s="61">
        <f t="shared" si="5"/>
        <v>921.23900000000003</v>
      </c>
      <c r="I29" s="61">
        <f t="shared" si="2"/>
        <v>3.5860666267020638</v>
      </c>
      <c r="J29" s="61">
        <f t="shared" si="3"/>
        <v>3.2991812965658989</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260.255</v>
      </c>
      <c r="C30" s="60">
        <v>1010.8</v>
      </c>
      <c r="D30" s="60">
        <v>31.366</v>
      </c>
      <c r="E30" s="61">
        <f t="shared" si="0"/>
        <v>1042.1659999999999</v>
      </c>
      <c r="F30" s="60">
        <v>102.059</v>
      </c>
      <c r="G30" s="65" t="s">
        <v>32</v>
      </c>
      <c r="H30" s="61">
        <f t="shared" si="5"/>
        <v>940.10699999999997</v>
      </c>
      <c r="I30" s="61">
        <f t="shared" si="2"/>
        <v>3.6122533668901653</v>
      </c>
      <c r="J30" s="61">
        <f t="shared" si="3"/>
        <v>3.3232730975389524</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60">
        <v>1147.7</v>
      </c>
      <c r="D31" s="60">
        <v>43.7</v>
      </c>
      <c r="E31" s="61">
        <f t="shared" si="0"/>
        <v>1191.4000000000001</v>
      </c>
      <c r="F31" s="60">
        <v>126.4</v>
      </c>
      <c r="G31" s="65" t="s">
        <v>32</v>
      </c>
      <c r="H31" s="61">
        <f t="shared" si="5"/>
        <v>1065</v>
      </c>
      <c r="I31" s="61">
        <f t="shared" si="2"/>
        <v>4.042727645424316</v>
      </c>
      <c r="J31" s="61">
        <f t="shared" si="3"/>
        <v>3.7193094337903707</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60">
        <v>1145.5999999999999</v>
      </c>
      <c r="D32" s="60">
        <v>58.829000000000001</v>
      </c>
      <c r="E32" s="61">
        <f t="shared" si="0"/>
        <v>1204.4289999999999</v>
      </c>
      <c r="F32" s="60">
        <v>111.373</v>
      </c>
      <c r="G32" s="65" t="s">
        <v>32</v>
      </c>
      <c r="H32" s="61">
        <f t="shared" si="5"/>
        <v>1093.0559999999998</v>
      </c>
      <c r="I32" s="61">
        <f t="shared" si="2"/>
        <v>4.1006463908282269</v>
      </c>
      <c r="J32" s="61">
        <f t="shared" si="3"/>
        <v>3.7725946795619691</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56">
        <v>1212.5999999999999</v>
      </c>
      <c r="D33" s="56">
        <v>67.305000000000007</v>
      </c>
      <c r="E33" s="57">
        <f t="shared" si="0"/>
        <v>1279.905</v>
      </c>
      <c r="F33" s="56">
        <v>116.032</v>
      </c>
      <c r="G33" s="64" t="s">
        <v>32</v>
      </c>
      <c r="H33" s="57">
        <f t="shared" si="5"/>
        <v>1163.873</v>
      </c>
      <c r="I33" s="57">
        <f t="shared" si="2"/>
        <v>4.3159637627147562</v>
      </c>
      <c r="J33" s="57">
        <f t="shared" si="3"/>
        <v>3.9706866616975764</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56">
        <v>1201.8</v>
      </c>
      <c r="D34" s="66">
        <v>31.92</v>
      </c>
      <c r="E34" s="57">
        <f t="shared" si="0"/>
        <v>1233.72</v>
      </c>
      <c r="F34" s="66">
        <v>115.771</v>
      </c>
      <c r="G34" s="64" t="s">
        <v>32</v>
      </c>
      <c r="H34" s="57">
        <f t="shared" si="5"/>
        <v>1117.9490000000001</v>
      </c>
      <c r="I34" s="57">
        <f t="shared" si="2"/>
        <v>4.0963717242187965</v>
      </c>
      <c r="J34" s="57">
        <f t="shared" si="3"/>
        <v>3.7686619862812929</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56">
        <v>1132.2</v>
      </c>
      <c r="D35" s="56">
        <v>58.149000000000001</v>
      </c>
      <c r="E35" s="57">
        <f t="shared" si="0"/>
        <v>1190.3490000000002</v>
      </c>
      <c r="F35" s="56">
        <v>109.273</v>
      </c>
      <c r="G35" s="64" t="s">
        <v>32</v>
      </c>
      <c r="H35" s="57">
        <f t="shared" si="5"/>
        <v>1081.0760000000002</v>
      </c>
      <c r="I35" s="57">
        <f t="shared" si="2"/>
        <v>3.9153106495481964</v>
      </c>
      <c r="J35" s="57">
        <f t="shared" si="3"/>
        <v>3.6020857975843406</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56">
        <v>1305.2</v>
      </c>
      <c r="D36" s="56">
        <v>94.801200000000009</v>
      </c>
      <c r="E36" s="57">
        <f t="shared" si="0"/>
        <v>1400.0012000000002</v>
      </c>
      <c r="F36" s="56">
        <v>124.271247</v>
      </c>
      <c r="G36" s="64" t="s">
        <v>32</v>
      </c>
      <c r="H36" s="57">
        <f t="shared" si="5"/>
        <v>1275.7299530000003</v>
      </c>
      <c r="I36" s="57">
        <f t="shared" si="2"/>
        <v>4.5676791671888157</v>
      </c>
      <c r="J36" s="57">
        <f t="shared" si="3"/>
        <v>4.202264833813711</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56">
        <v>1008.4724202000001</v>
      </c>
      <c r="D37" s="56">
        <v>76.236764999999991</v>
      </c>
      <c r="E37" s="57">
        <f t="shared" si="0"/>
        <v>1084.7091852000001</v>
      </c>
      <c r="F37" s="56">
        <v>136.52775800000001</v>
      </c>
      <c r="G37" s="64" t="s">
        <v>32</v>
      </c>
      <c r="H37" s="57">
        <f t="shared" si="5"/>
        <v>948.18142720000014</v>
      </c>
      <c r="I37" s="57">
        <f t="shared" si="2"/>
        <v>3.3577613088513916</v>
      </c>
      <c r="J37" s="57">
        <f t="shared" si="3"/>
        <v>3.0891404041432802</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60">
        <v>958.94835780000005</v>
      </c>
      <c r="D38" s="60">
        <v>70.683209000000005</v>
      </c>
      <c r="E38" s="61">
        <f t="shared" ref="E38:E43" si="6">SUM(C38:D38)</f>
        <v>1029.6315668</v>
      </c>
      <c r="F38" s="60">
        <v>128.11611099999999</v>
      </c>
      <c r="G38" s="65" t="s">
        <v>32</v>
      </c>
      <c r="H38" s="61">
        <f t="shared" si="5"/>
        <v>901.51545579999993</v>
      </c>
      <c r="I38" s="61">
        <f t="shared" ref="I38:I43" si="7">IF(H38=0,0,IF(B38=0,0,H38/B38))</f>
        <v>3.1597860416743431</v>
      </c>
      <c r="J38" s="61">
        <f t="shared" ref="J38:J44" si="8">IF(H38=0,0,IF(B38=0,0,(H38*0.92)/B38))</f>
        <v>2.9070031583403959</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60">
        <v>1152.6878352000001</v>
      </c>
      <c r="D39" s="60">
        <v>89.929209999999983</v>
      </c>
      <c r="E39" s="61">
        <f t="shared" si="6"/>
        <v>1242.6170452000001</v>
      </c>
      <c r="F39" s="60">
        <v>156.89601099999996</v>
      </c>
      <c r="G39" s="65" t="s">
        <v>32</v>
      </c>
      <c r="H39" s="61">
        <f t="shared" si="5"/>
        <v>1085.7210342000001</v>
      </c>
      <c r="I39" s="61">
        <f t="shared" si="7"/>
        <v>3.768493153766002</v>
      </c>
      <c r="J39" s="61">
        <f t="shared" si="8"/>
        <v>3.4670137014647215</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60">
        <v>1301.0092337999999</v>
      </c>
      <c r="D40" s="60">
        <v>90.340158000000017</v>
      </c>
      <c r="E40" s="61">
        <f t="shared" si="6"/>
        <v>1391.3493917999999</v>
      </c>
      <c r="F40" s="60">
        <v>194.80573099999998</v>
      </c>
      <c r="G40" s="65" t="s">
        <v>32</v>
      </c>
      <c r="H40" s="61">
        <f t="shared" si="5"/>
        <v>1196.5436608</v>
      </c>
      <c r="I40" s="61">
        <f t="shared" si="7"/>
        <v>4.1143840405218306</v>
      </c>
      <c r="J40" s="61">
        <f t="shared" si="8"/>
        <v>3.7852333172800843</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60">
        <v>1336.8287519999999</v>
      </c>
      <c r="D41" s="60">
        <v>94.44272500000001</v>
      </c>
      <c r="E41" s="61">
        <f t="shared" si="6"/>
        <v>1431.271477</v>
      </c>
      <c r="F41" s="60">
        <v>182.55753799999997</v>
      </c>
      <c r="G41" s="65" t="s">
        <v>32</v>
      </c>
      <c r="H41" s="61">
        <f t="shared" si="5"/>
        <v>1248.713939</v>
      </c>
      <c r="I41" s="61">
        <f t="shared" si="7"/>
        <v>4.2550957081720489</v>
      </c>
      <c r="J41" s="61">
        <f t="shared" si="8"/>
        <v>3.9146880515182851</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60">
        <v>1230.218838</v>
      </c>
      <c r="D42" s="60">
        <v>122.71214600000002</v>
      </c>
      <c r="E42" s="61">
        <f t="shared" si="6"/>
        <v>1352.9309840000001</v>
      </c>
      <c r="F42" s="60">
        <v>207.62642700000001</v>
      </c>
      <c r="G42" s="65" t="s">
        <v>32</v>
      </c>
      <c r="H42" s="61">
        <f t="shared" si="5"/>
        <v>1145.3045570000002</v>
      </c>
      <c r="I42" s="61">
        <f t="shared" si="7"/>
        <v>3.8668394919498894</v>
      </c>
      <c r="J42" s="61">
        <f t="shared" si="8"/>
        <v>3.5574923325938981</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56">
        <v>1250.430867</v>
      </c>
      <c r="D43" s="56">
        <v>153.42317000000006</v>
      </c>
      <c r="E43" s="57">
        <f t="shared" si="6"/>
        <v>1403.8540370000001</v>
      </c>
      <c r="F43" s="56">
        <v>229.08129100000002</v>
      </c>
      <c r="G43" s="64" t="s">
        <v>32</v>
      </c>
      <c r="H43" s="57">
        <f t="shared" si="5"/>
        <v>1174.7727460000001</v>
      </c>
      <c r="I43" s="57">
        <f t="shared" si="7"/>
        <v>3.929060701767324</v>
      </c>
      <c r="J43" s="57">
        <f t="shared" si="8"/>
        <v>3.6147358456259382</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56">
        <v>1315.2045419999999</v>
      </c>
      <c r="D44" s="56">
        <v>157.66937900000002</v>
      </c>
      <c r="E44" s="57">
        <f t="shared" ref="E44:E58" si="9">SUM(C44:D44)</f>
        <v>1472.8739209999999</v>
      </c>
      <c r="F44" s="56">
        <v>240.302539</v>
      </c>
      <c r="G44" s="64" t="s">
        <v>32</v>
      </c>
      <c r="H44" s="57">
        <f t="shared" si="5"/>
        <v>1232.5713819999999</v>
      </c>
      <c r="I44" s="57">
        <f t="shared" ref="I44:I49" si="10">IF(H44=0,0,IF(B44=0,0,H44/B44))</f>
        <v>4.0813092566610649</v>
      </c>
      <c r="J44" s="57">
        <f t="shared" si="8"/>
        <v>3.7548045161281793</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56">
        <v>1376.7877980000001</v>
      </c>
      <c r="D45" s="56">
        <v>143.00655900000001</v>
      </c>
      <c r="E45" s="57">
        <f t="shared" si="9"/>
        <v>1519.794357</v>
      </c>
      <c r="F45" s="56">
        <v>269.18592999999998</v>
      </c>
      <c r="G45" s="64" t="s">
        <v>32</v>
      </c>
      <c r="H45" s="57">
        <f t="shared" si="5"/>
        <v>1250.6084270000001</v>
      </c>
      <c r="I45" s="57">
        <f t="shared" si="10"/>
        <v>4.1030761607202235</v>
      </c>
      <c r="J45" s="57">
        <f t="shared" ref="J45:J50" si="11">IF(H45=0,0,IF(B45=0,0,(H45*0.92)/B45))</f>
        <v>3.7748300678626054</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56">
        <v>1567.6456860000001</v>
      </c>
      <c r="D46" s="56">
        <v>187.15077399999998</v>
      </c>
      <c r="E46" s="57">
        <f t="shared" si="9"/>
        <v>1754.79646</v>
      </c>
      <c r="F46" s="56">
        <v>271.81193800000005</v>
      </c>
      <c r="G46" s="64" t="s">
        <v>32</v>
      </c>
      <c r="H46" s="57">
        <f t="shared" si="5"/>
        <v>1482.984522</v>
      </c>
      <c r="I46" s="57">
        <f t="shared" si="10"/>
        <v>4.8236644134031401</v>
      </c>
      <c r="J46" s="57">
        <f t="shared" si="11"/>
        <v>4.4377712603308899</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56">
        <v>1631.9421809999999</v>
      </c>
      <c r="D47" s="56">
        <v>198.31715199999999</v>
      </c>
      <c r="E47" s="57">
        <f t="shared" si="9"/>
        <v>1830.259333</v>
      </c>
      <c r="F47" s="56">
        <v>279.777601</v>
      </c>
      <c r="G47" s="64" t="s">
        <v>32</v>
      </c>
      <c r="H47" s="57">
        <f t="shared" si="5"/>
        <v>1550.481732</v>
      </c>
      <c r="I47" s="57">
        <f t="shared" si="10"/>
        <v>5.0057316771136593</v>
      </c>
      <c r="J47" s="57">
        <f t="shared" si="11"/>
        <v>4.6052731429445668</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69">
        <v>1606.014576</v>
      </c>
      <c r="D48" s="69">
        <v>243.51696300000006</v>
      </c>
      <c r="E48" s="70">
        <f t="shared" si="9"/>
        <v>1849.5315390000001</v>
      </c>
      <c r="F48" s="69">
        <v>279.55818299999999</v>
      </c>
      <c r="G48" s="71" t="s">
        <v>32</v>
      </c>
      <c r="H48" s="70">
        <f t="shared" si="5"/>
        <v>1569.973356</v>
      </c>
      <c r="I48" s="70">
        <f t="shared" si="10"/>
        <v>5.0323866373007071</v>
      </c>
      <c r="J48" s="70">
        <f t="shared" si="11"/>
        <v>4.629795706316651</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314.16755799999999</v>
      </c>
      <c r="C49" s="69">
        <v>1714.849146</v>
      </c>
      <c r="D49" s="69">
        <v>351.26558900000003</v>
      </c>
      <c r="E49" s="70">
        <f t="shared" si="9"/>
        <v>2066.1147350000001</v>
      </c>
      <c r="F49" s="69">
        <v>301.63782799999996</v>
      </c>
      <c r="G49" s="71" t="s">
        <v>32</v>
      </c>
      <c r="H49" s="70">
        <f t="shared" si="5"/>
        <v>1764.4769070000002</v>
      </c>
      <c r="I49" s="70">
        <f t="shared" si="10"/>
        <v>5.6163561834096196</v>
      </c>
      <c r="J49" s="70">
        <f t="shared" si="11"/>
        <v>5.1670476887368499</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69">
        <v>1755.1038329999999</v>
      </c>
      <c r="D50" s="69">
        <v>330.57062601000001</v>
      </c>
      <c r="E50" s="70">
        <f t="shared" si="9"/>
        <v>2085.6744590099997</v>
      </c>
      <c r="F50" s="69">
        <v>306.32324305999998</v>
      </c>
      <c r="G50" s="71" t="s">
        <v>32</v>
      </c>
      <c r="H50" s="70">
        <f t="shared" ref="H50:H58" si="12">E50-F50</f>
        <v>1779.3512159499996</v>
      </c>
      <c r="I50" s="70">
        <f t="shared" ref="I50:I58" si="13">IF(H50=0,0,IF(B50=0,0,H50/B50))</f>
        <v>5.6256106873105818</v>
      </c>
      <c r="J50" s="70">
        <f t="shared" si="11"/>
        <v>5.1755618323257355</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69">
        <v>1731.37428</v>
      </c>
      <c r="D51" s="69">
        <v>355.96902448000003</v>
      </c>
      <c r="E51" s="70">
        <f t="shared" si="9"/>
        <v>2087.3433044799999</v>
      </c>
      <c r="F51" s="69">
        <v>273.67138029</v>
      </c>
      <c r="G51" s="71" t="s">
        <v>32</v>
      </c>
      <c r="H51" s="70">
        <f t="shared" si="12"/>
        <v>1813.67192419</v>
      </c>
      <c r="I51" s="70">
        <f t="shared" si="13"/>
        <v>5.6930418089720272</v>
      </c>
      <c r="J51" s="70">
        <f t="shared" ref="J51:J58" si="14">IF(H51=0,0,IF(B51=0,0,(H51*0.92)/B51))</f>
        <v>5.2375984642542655</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320.87070299999999</v>
      </c>
      <c r="C52" s="69">
        <v>1711.516977</v>
      </c>
      <c r="D52" s="69">
        <v>314.36487078999994</v>
      </c>
      <c r="E52" s="70">
        <f t="shared" si="9"/>
        <v>2025.8818477899999</v>
      </c>
      <c r="F52" s="69">
        <v>273.34578847000006</v>
      </c>
      <c r="G52" s="71" t="s">
        <v>32</v>
      </c>
      <c r="H52" s="70">
        <f t="shared" si="12"/>
        <v>1752.5360593199998</v>
      </c>
      <c r="I52" s="70">
        <f t="shared" si="13"/>
        <v>5.4618138799664733</v>
      </c>
      <c r="J52" s="70">
        <f t="shared" si="14"/>
        <v>5.0248687695691556</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7">
        <v>2016</v>
      </c>
      <c r="B53" s="78">
        <v>323.16101099999997</v>
      </c>
      <c r="C53" s="79">
        <v>1771.456365</v>
      </c>
      <c r="D53" s="79">
        <v>364.48713713999996</v>
      </c>
      <c r="E53" s="75">
        <f t="shared" si="9"/>
        <v>2135.94350214</v>
      </c>
      <c r="F53" s="79">
        <v>276.96680739000004</v>
      </c>
      <c r="G53" s="76" t="s">
        <v>32</v>
      </c>
      <c r="H53" s="75">
        <f t="shared" si="12"/>
        <v>1858.97669475</v>
      </c>
      <c r="I53" s="75">
        <f t="shared" si="13"/>
        <v>5.7524782739029128</v>
      </c>
      <c r="J53" s="75">
        <f t="shared" si="14"/>
        <v>5.2922800119906803</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2">
        <v>2017</v>
      </c>
      <c r="B54" s="73">
        <v>325.20603</v>
      </c>
      <c r="C54" s="74">
        <v>1854.364329</v>
      </c>
      <c r="D54" s="74">
        <v>367.23742511</v>
      </c>
      <c r="E54" s="80">
        <f t="shared" si="9"/>
        <v>2221.60175411</v>
      </c>
      <c r="F54" s="74">
        <v>290.51606585000002</v>
      </c>
      <c r="G54" s="82" t="s">
        <v>32</v>
      </c>
      <c r="H54" s="80">
        <f t="shared" si="12"/>
        <v>1931.0856882600001</v>
      </c>
      <c r="I54" s="80">
        <f t="shared" si="13"/>
        <v>5.9380377671963833</v>
      </c>
      <c r="J54" s="80">
        <f t="shared" si="14"/>
        <v>5.4629947458206738</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326.92397599999998</v>
      </c>
      <c r="C55" s="74">
        <v>2020.4231850000001</v>
      </c>
      <c r="D55" s="81">
        <v>356.90431991999992</v>
      </c>
      <c r="E55" s="80">
        <f t="shared" si="9"/>
        <v>2377.3275049200001</v>
      </c>
      <c r="F55" s="81">
        <v>309.76912659999999</v>
      </c>
      <c r="G55" s="82" t="s">
        <v>32</v>
      </c>
      <c r="H55" s="80">
        <f t="shared" si="12"/>
        <v>2067.55837832</v>
      </c>
      <c r="I55" s="80">
        <f t="shared" si="13"/>
        <v>6.3242788235268499</v>
      </c>
      <c r="J55" s="80">
        <f t="shared" si="14"/>
        <v>5.8183365176447026</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328.475998</v>
      </c>
      <c r="C56" s="74">
        <v>1821</v>
      </c>
      <c r="D56" s="74">
        <v>411.1081769999999</v>
      </c>
      <c r="E56" s="80">
        <f t="shared" si="9"/>
        <v>2232.1081770000001</v>
      </c>
      <c r="F56" s="74">
        <v>259.21680385000002</v>
      </c>
      <c r="G56" s="82" t="s">
        <v>32</v>
      </c>
      <c r="H56" s="80">
        <f t="shared" si="12"/>
        <v>1972.8913731500002</v>
      </c>
      <c r="I56" s="80">
        <f t="shared" si="13"/>
        <v>6.0061964501588943</v>
      </c>
      <c r="J56" s="80">
        <f t="shared" si="14"/>
        <v>5.5257007341461826</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2">
        <v>2020</v>
      </c>
      <c r="B57" s="73">
        <v>330.11398000000003</v>
      </c>
      <c r="C57" s="74">
        <v>2180</v>
      </c>
      <c r="D57" s="81">
        <v>435.35111570000009</v>
      </c>
      <c r="E57" s="80">
        <f t="shared" si="9"/>
        <v>2615.3511157000003</v>
      </c>
      <c r="F57" s="81">
        <v>260.4109009</v>
      </c>
      <c r="G57" s="82" t="s">
        <v>32</v>
      </c>
      <c r="H57" s="80">
        <f t="shared" si="12"/>
        <v>2354.9402148000004</v>
      </c>
      <c r="I57" s="80">
        <f t="shared" si="13"/>
        <v>7.1337185259467057</v>
      </c>
      <c r="J57" s="80">
        <f t="shared" si="14"/>
        <v>6.5630210438709691</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332.28139499999997</v>
      </c>
      <c r="C58" s="226">
        <v>2168</v>
      </c>
      <c r="D58" s="226">
        <v>520.668119669166</v>
      </c>
      <c r="E58" s="227">
        <f t="shared" si="9"/>
        <v>2688.6681196691661</v>
      </c>
      <c r="F58" s="226">
        <v>263.15467619999998</v>
      </c>
      <c r="G58" s="228" t="s">
        <v>32</v>
      </c>
      <c r="H58" s="227">
        <f t="shared" si="12"/>
        <v>2425.5134434691663</v>
      </c>
      <c r="I58" s="227">
        <f t="shared" si="13"/>
        <v>7.2995764432407251</v>
      </c>
      <c r="J58" s="227">
        <f t="shared" si="14"/>
        <v>6.7156103277814685</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row>
    <row r="60" spans="1:254">
      <c r="A60" s="85"/>
      <c r="B60" s="85"/>
      <c r="J60" s="85"/>
      <c r="K60" s="85"/>
      <c r="L60" s="85"/>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ht="15" customHeight="1">
      <c r="A61" s="85" t="s">
        <v>94</v>
      </c>
      <c r="B61" s="85"/>
      <c r="J61" s="85"/>
      <c r="K61" s="85"/>
      <c r="L61" s="8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122</v>
      </c>
      <c r="B62" s="85"/>
      <c r="J62" s="85"/>
      <c r="K62" s="85"/>
      <c r="L62" s="8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96</v>
      </c>
      <c r="B63" s="85"/>
      <c r="J63" s="85"/>
      <c r="K63" s="85"/>
      <c r="L63" s="8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209</v>
      </c>
      <c r="B64" s="85"/>
      <c r="J64" s="85"/>
      <c r="K64" s="85"/>
      <c r="L64" s="8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111</v>
      </c>
      <c r="B65" s="85"/>
      <c r="J65" s="85"/>
      <c r="K65" s="85"/>
      <c r="L65" s="8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5" customHeight="1">
      <c r="A66" s="85" t="s">
        <v>142</v>
      </c>
      <c r="B66" s="85"/>
      <c r="J66" s="85"/>
      <c r="K66" s="85"/>
      <c r="L66" s="8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3.2" customHeight="1">
      <c r="A67" s="85"/>
      <c r="B67" s="85"/>
      <c r="J67" s="85"/>
      <c r="K67" s="85"/>
      <c r="L67" s="8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ht="15" customHeight="1">
      <c r="A68" s="254" t="s">
        <v>203</v>
      </c>
      <c r="B68" s="85"/>
      <c r="J68" s="85"/>
      <c r="K68" s="85"/>
      <c r="L68" s="85"/>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row>
    <row r="69" spans="1:254">
      <c r="A69" s="85"/>
      <c r="B69" s="85"/>
      <c r="J69" s="85"/>
      <c r="K69" s="85"/>
      <c r="L69" s="85"/>
    </row>
    <row r="70" spans="1:254">
      <c r="A70" s="85"/>
      <c r="B70" s="85"/>
      <c r="J70" s="85"/>
      <c r="K70" s="85"/>
      <c r="L70" s="85"/>
    </row>
  </sheetData>
  <phoneticPr fontId="4" type="noConversion"/>
  <printOptions horizontalCentered="1" verticalCentered="1"/>
  <pageMargins left="0.5" right="1" top="0.69930555555555596" bottom="0.44930555599999999" header="0" footer="0"/>
  <pageSetup scale="76" orientation="landscape" r:id="rId1"/>
  <headerFooter alignWithMargins="0"/>
  <ignoredErrors>
    <ignoredError sqref="E7:E56 E57:E58"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E72"/>
  <sheetViews>
    <sheetView zoomScaleNormal="100" workbookViewId="0">
      <pane ySplit="6" topLeftCell="A7" activePane="bottomLeft" state="frozen"/>
      <selection pane="bottomLeft"/>
    </sheetView>
  </sheetViews>
  <sheetFormatPr defaultColWidth="12.6640625" defaultRowHeight="13.2"/>
  <cols>
    <col min="1" max="1" width="13.33203125" style="3" customWidth="1"/>
    <col min="2" max="2" width="16.6640625" style="131" customWidth="1"/>
    <col min="3" max="6" width="13.33203125" style="9" customWidth="1"/>
    <col min="7" max="7" width="14.44140625" style="9" customWidth="1"/>
    <col min="8" max="8" width="13.33203125" style="9" customWidth="1"/>
    <col min="9" max="10" width="12.21875" style="9" customWidth="1"/>
    <col min="11" max="31" width="12.6640625" style="9" customWidth="1"/>
    <col min="32" max="16384" width="12.6640625" style="3"/>
  </cols>
  <sheetData>
    <row r="1" spans="1:31" s="1" customFormat="1" ht="16.2" thickBot="1">
      <c r="A1" s="121" t="s">
        <v>183</v>
      </c>
      <c r="B1" s="121"/>
      <c r="C1" s="121"/>
      <c r="D1" s="121"/>
      <c r="E1" s="121"/>
      <c r="F1" s="121"/>
      <c r="G1" s="121"/>
      <c r="H1" s="121"/>
      <c r="I1" s="48" t="s">
        <v>6</v>
      </c>
      <c r="J1" s="48"/>
      <c r="K1" s="8"/>
      <c r="L1" s="8"/>
      <c r="M1" s="8"/>
      <c r="N1" s="8"/>
      <c r="O1" s="8"/>
      <c r="P1" s="8"/>
      <c r="Q1" s="8"/>
      <c r="R1" s="8"/>
      <c r="S1" s="8"/>
      <c r="T1" s="8"/>
      <c r="U1" s="8"/>
      <c r="V1" s="8"/>
      <c r="W1" s="8"/>
      <c r="X1" s="8"/>
      <c r="Y1" s="8"/>
      <c r="Z1" s="8"/>
      <c r="AA1" s="8"/>
      <c r="AB1" s="8"/>
      <c r="AC1" s="8"/>
      <c r="AD1" s="8"/>
      <c r="AE1" s="8"/>
    </row>
    <row r="2" spans="1:31" ht="21" customHeight="1" thickTop="1">
      <c r="A2" s="113"/>
      <c r="B2" s="114"/>
      <c r="C2" s="98" t="s">
        <v>0</v>
      </c>
      <c r="D2" s="99"/>
      <c r="E2" s="99"/>
      <c r="F2" s="105" t="s">
        <v>43</v>
      </c>
      <c r="G2" s="106"/>
      <c r="H2" s="100" t="s">
        <v>105</v>
      </c>
      <c r="I2" s="101"/>
      <c r="J2" s="101"/>
      <c r="K2" s="236"/>
    </row>
    <row r="3" spans="1:31" ht="42" customHeight="1">
      <c r="A3" s="92" t="s">
        <v>79</v>
      </c>
      <c r="B3" s="93" t="s">
        <v>192</v>
      </c>
      <c r="C3" s="94" t="s">
        <v>5</v>
      </c>
      <c r="D3" s="95" t="s">
        <v>125</v>
      </c>
      <c r="E3" s="94" t="s">
        <v>107</v>
      </c>
      <c r="F3" s="94" t="s">
        <v>126</v>
      </c>
      <c r="G3" s="95" t="s">
        <v>52</v>
      </c>
      <c r="H3" s="95" t="s">
        <v>2</v>
      </c>
      <c r="I3" s="103" t="s">
        <v>39</v>
      </c>
      <c r="J3" s="104"/>
      <c r="K3" s="236"/>
    </row>
    <row r="4" spans="1:31" ht="18" customHeight="1">
      <c r="A4" s="86"/>
      <c r="B4" s="87"/>
      <c r="C4" s="88"/>
      <c r="D4" s="88"/>
      <c r="E4" s="88"/>
      <c r="F4" s="88"/>
      <c r="G4" s="89"/>
      <c r="H4" s="88"/>
      <c r="I4" s="95" t="s">
        <v>4</v>
      </c>
      <c r="J4" s="102" t="s">
        <v>108</v>
      </c>
      <c r="K4" s="236"/>
    </row>
    <row r="5" spans="1:31" ht="15" customHeight="1">
      <c r="A5" s="91"/>
      <c r="B5" s="87"/>
      <c r="C5" s="88"/>
      <c r="D5" s="88"/>
      <c r="E5" s="88"/>
      <c r="F5" s="88"/>
      <c r="G5" s="89"/>
      <c r="H5" s="90"/>
      <c r="I5" s="90"/>
      <c r="J5" s="97" t="s">
        <v>200</v>
      </c>
      <c r="K5" s="236"/>
    </row>
    <row r="6" spans="1:31" ht="15" customHeight="1">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row>
    <row r="7" spans="1:31">
      <c r="A7" s="11">
        <v>1970</v>
      </c>
      <c r="B7" s="151">
        <v>205.05199999999999</v>
      </c>
      <c r="C7" s="13">
        <v>2737.3</v>
      </c>
      <c r="D7" s="13">
        <v>119.1</v>
      </c>
      <c r="E7" s="13">
        <f t="shared" ref="E7:E38" si="0">C7+D7</f>
        <v>2856.4</v>
      </c>
      <c r="F7" s="13">
        <v>91.2</v>
      </c>
      <c r="G7" s="157" t="s">
        <v>32</v>
      </c>
      <c r="H7" s="13">
        <f t="shared" ref="H7:H38" si="1">E7-F7</f>
        <v>2765.2000000000003</v>
      </c>
      <c r="I7" s="12">
        <f>IF(H7=0,0,IF(B7=0,0,(H7/B7)))</f>
        <v>13.485359811169852</v>
      </c>
      <c r="J7" s="12">
        <f>IF(H7=0,0,IF(B7=0,0,((H7*0.9)/B7)))</f>
        <v>12.136823830052867</v>
      </c>
    </row>
    <row r="8" spans="1:31">
      <c r="A8" s="14">
        <v>1971</v>
      </c>
      <c r="B8" s="154">
        <v>207.661</v>
      </c>
      <c r="C8" s="16">
        <v>2709.4</v>
      </c>
      <c r="D8" s="16">
        <v>113.2</v>
      </c>
      <c r="E8" s="16">
        <f t="shared" si="0"/>
        <v>2822.6</v>
      </c>
      <c r="F8" s="16">
        <v>114.7</v>
      </c>
      <c r="G8" s="123" t="s">
        <v>32</v>
      </c>
      <c r="H8" s="16">
        <f t="shared" si="1"/>
        <v>2707.9</v>
      </c>
      <c r="I8" s="15">
        <f t="shared" ref="I8:I42" si="2">IF(H8=0,0,IF(B8=0,0,(H8/B8)))</f>
        <v>13.0400026967028</v>
      </c>
      <c r="J8" s="15">
        <f t="shared" ref="J8:J42" si="3">IF(H8=0,0,IF(B8=0,0,((H8*0.9)/B8)))</f>
        <v>11.736002427032521</v>
      </c>
    </row>
    <row r="9" spans="1:31">
      <c r="A9" s="14">
        <v>1972</v>
      </c>
      <c r="B9" s="154">
        <v>209.89599999999999</v>
      </c>
      <c r="C9" s="16">
        <v>2528</v>
      </c>
      <c r="D9" s="16">
        <v>159.1</v>
      </c>
      <c r="E9" s="16">
        <f t="shared" si="0"/>
        <v>2687.1</v>
      </c>
      <c r="F9" s="16">
        <v>103</v>
      </c>
      <c r="G9" s="123" t="s">
        <v>32</v>
      </c>
      <c r="H9" s="16">
        <f t="shared" si="1"/>
        <v>2584.1</v>
      </c>
      <c r="I9" s="15">
        <f t="shared" si="2"/>
        <v>12.311335137401381</v>
      </c>
      <c r="J9" s="15">
        <f t="shared" si="3"/>
        <v>11.080201623661242</v>
      </c>
    </row>
    <row r="10" spans="1:31">
      <c r="A10" s="14">
        <v>1973</v>
      </c>
      <c r="B10" s="154">
        <v>211.90899999999999</v>
      </c>
      <c r="C10" s="16">
        <v>2617</v>
      </c>
      <c r="D10" s="16">
        <v>168.5</v>
      </c>
      <c r="E10" s="16">
        <f t="shared" si="0"/>
        <v>2785.5</v>
      </c>
      <c r="F10" s="16">
        <v>86.3</v>
      </c>
      <c r="G10" s="123" t="s">
        <v>32</v>
      </c>
      <c r="H10" s="16">
        <f t="shared" si="1"/>
        <v>2699.2</v>
      </c>
      <c r="I10" s="15">
        <f t="shared" si="2"/>
        <v>12.73754300194895</v>
      </c>
      <c r="J10" s="15">
        <f t="shared" si="3"/>
        <v>11.463788701754053</v>
      </c>
    </row>
    <row r="11" spans="1:31">
      <c r="A11" s="14">
        <v>1974</v>
      </c>
      <c r="B11" s="154">
        <v>213.85400000000001</v>
      </c>
      <c r="C11" s="16">
        <v>2346.6</v>
      </c>
      <c r="D11" s="16">
        <v>166.5</v>
      </c>
      <c r="E11" s="16">
        <f t="shared" si="0"/>
        <v>2513.1</v>
      </c>
      <c r="F11" s="16">
        <v>92.9</v>
      </c>
      <c r="G11" s="123" t="s">
        <v>32</v>
      </c>
      <c r="H11" s="16">
        <f t="shared" si="1"/>
        <v>2420.1999999999998</v>
      </c>
      <c r="I11" s="15">
        <f t="shared" si="2"/>
        <v>11.317066783880589</v>
      </c>
      <c r="J11" s="15">
        <f t="shared" si="3"/>
        <v>10.185360105492531</v>
      </c>
    </row>
    <row r="12" spans="1:31">
      <c r="A12" s="14">
        <v>1975</v>
      </c>
      <c r="B12" s="154">
        <v>215.97300000000001</v>
      </c>
      <c r="C12" s="16">
        <v>2439.5</v>
      </c>
      <c r="D12" s="16">
        <v>145.6</v>
      </c>
      <c r="E12" s="16">
        <f t="shared" si="0"/>
        <v>2585.1</v>
      </c>
      <c r="F12" s="16">
        <v>114.7</v>
      </c>
      <c r="G12" s="123" t="s">
        <v>32</v>
      </c>
      <c r="H12" s="16">
        <f t="shared" si="1"/>
        <v>2470.4</v>
      </c>
      <c r="I12" s="15">
        <f t="shared" si="2"/>
        <v>11.438466845392711</v>
      </c>
      <c r="J12" s="15">
        <f t="shared" si="3"/>
        <v>10.294620160853439</v>
      </c>
    </row>
    <row r="13" spans="1:31">
      <c r="A13" s="11">
        <v>1976</v>
      </c>
      <c r="B13" s="151">
        <v>218.035</v>
      </c>
      <c r="C13" s="13">
        <v>2645.9</v>
      </c>
      <c r="D13" s="13">
        <v>191.5</v>
      </c>
      <c r="E13" s="13">
        <f t="shared" si="0"/>
        <v>2837.4</v>
      </c>
      <c r="F13" s="13">
        <v>84.3</v>
      </c>
      <c r="G13" s="157" t="s">
        <v>32</v>
      </c>
      <c r="H13" s="13">
        <f t="shared" si="1"/>
        <v>2753.1</v>
      </c>
      <c r="I13" s="12">
        <f t="shared" si="2"/>
        <v>12.626871832503955</v>
      </c>
      <c r="J13" s="12">
        <f t="shared" si="3"/>
        <v>11.364184649253561</v>
      </c>
    </row>
    <row r="14" spans="1:31">
      <c r="A14" s="11">
        <v>1977</v>
      </c>
      <c r="B14" s="151">
        <v>220.23899999999998</v>
      </c>
      <c r="C14" s="13">
        <v>2688.5</v>
      </c>
      <c r="D14" s="13">
        <v>175.3</v>
      </c>
      <c r="E14" s="13">
        <f t="shared" si="0"/>
        <v>2863.8</v>
      </c>
      <c r="F14" s="13">
        <v>84.7</v>
      </c>
      <c r="G14" s="157" t="s">
        <v>32</v>
      </c>
      <c r="H14" s="13">
        <f t="shared" si="1"/>
        <v>2779.1000000000004</v>
      </c>
      <c r="I14" s="12">
        <f t="shared" si="2"/>
        <v>12.618564377789586</v>
      </c>
      <c r="J14" s="12">
        <f t="shared" si="3"/>
        <v>11.356707940010628</v>
      </c>
    </row>
    <row r="15" spans="1:31">
      <c r="A15" s="11">
        <v>1978</v>
      </c>
      <c r="B15" s="151">
        <v>222.58500000000001</v>
      </c>
      <c r="C15" s="13">
        <v>2527</v>
      </c>
      <c r="D15" s="13">
        <v>199.6</v>
      </c>
      <c r="E15" s="13">
        <f t="shared" si="0"/>
        <v>2726.6</v>
      </c>
      <c r="F15" s="13">
        <v>79.900000000000006</v>
      </c>
      <c r="G15" s="157" t="s">
        <v>32</v>
      </c>
      <c r="H15" s="13">
        <f t="shared" si="1"/>
        <v>2646.7</v>
      </c>
      <c r="I15" s="12">
        <f t="shared" si="2"/>
        <v>11.890738369611608</v>
      </c>
      <c r="J15" s="12">
        <f t="shared" si="3"/>
        <v>10.701664532650447</v>
      </c>
    </row>
    <row r="16" spans="1:31">
      <c r="A16" s="11">
        <v>1979</v>
      </c>
      <c r="B16" s="151">
        <v>225.05500000000001</v>
      </c>
      <c r="C16" s="13">
        <v>2407.6</v>
      </c>
      <c r="D16" s="13">
        <v>219.1</v>
      </c>
      <c r="E16" s="13">
        <f t="shared" si="0"/>
        <v>2626.7</v>
      </c>
      <c r="F16" s="13">
        <v>61.9</v>
      </c>
      <c r="G16" s="157" t="s">
        <v>32</v>
      </c>
      <c r="H16" s="13">
        <f t="shared" si="1"/>
        <v>2564.7999999999997</v>
      </c>
      <c r="I16" s="12">
        <f t="shared" si="2"/>
        <v>11.396325342694007</v>
      </c>
      <c r="J16" s="12">
        <f t="shared" si="3"/>
        <v>10.256692808424607</v>
      </c>
    </row>
    <row r="17" spans="1:10">
      <c r="A17" s="11">
        <v>1980</v>
      </c>
      <c r="B17" s="151">
        <v>227.726</v>
      </c>
      <c r="C17" s="13">
        <v>2271.6</v>
      </c>
      <c r="D17" s="13">
        <v>205.7</v>
      </c>
      <c r="E17" s="13">
        <f t="shared" si="0"/>
        <v>2477.2999999999997</v>
      </c>
      <c r="F17" s="13">
        <v>51.9</v>
      </c>
      <c r="G17" s="157" t="s">
        <v>32</v>
      </c>
      <c r="H17" s="13">
        <f t="shared" si="1"/>
        <v>2425.3999999999996</v>
      </c>
      <c r="I17" s="12">
        <f t="shared" si="2"/>
        <v>10.650518605692804</v>
      </c>
      <c r="J17" s="12">
        <f t="shared" si="3"/>
        <v>9.585466745123524</v>
      </c>
    </row>
    <row r="18" spans="1:10">
      <c r="A18" s="14">
        <v>1981</v>
      </c>
      <c r="B18" s="154">
        <v>229.96600000000001</v>
      </c>
      <c r="C18" s="16">
        <v>2612.8000000000002</v>
      </c>
      <c r="D18" s="16">
        <v>125.7</v>
      </c>
      <c r="E18" s="16">
        <f t="shared" si="0"/>
        <v>2738.5</v>
      </c>
      <c r="F18" s="16">
        <v>58.8</v>
      </c>
      <c r="G18" s="123" t="s">
        <v>32</v>
      </c>
      <c r="H18" s="16">
        <f t="shared" si="1"/>
        <v>2679.7</v>
      </c>
      <c r="I18" s="15">
        <f t="shared" si="2"/>
        <v>11.652592122313733</v>
      </c>
      <c r="J18" s="15">
        <f t="shared" si="3"/>
        <v>10.48733291008236</v>
      </c>
    </row>
    <row r="19" spans="1:10">
      <c r="A19" s="14">
        <v>1982</v>
      </c>
      <c r="B19" s="154">
        <v>232.18799999999999</v>
      </c>
      <c r="C19" s="16">
        <v>2733.9</v>
      </c>
      <c r="D19" s="16">
        <v>237.4</v>
      </c>
      <c r="E19" s="16">
        <f t="shared" si="0"/>
        <v>2971.3</v>
      </c>
      <c r="F19" s="16">
        <v>73.900000000000006</v>
      </c>
      <c r="G19" s="123" t="s">
        <v>32</v>
      </c>
      <c r="H19" s="16">
        <f t="shared" si="1"/>
        <v>2897.4</v>
      </c>
      <c r="I19" s="15">
        <f t="shared" si="2"/>
        <v>12.478681068789086</v>
      </c>
      <c r="J19" s="15">
        <f t="shared" si="3"/>
        <v>11.230812961910178</v>
      </c>
    </row>
    <row r="20" spans="1:10">
      <c r="A20" s="14">
        <v>1983</v>
      </c>
      <c r="B20" s="154">
        <v>234.30699999999999</v>
      </c>
      <c r="C20" s="16">
        <v>2534</v>
      </c>
      <c r="D20" s="16">
        <v>186.2</v>
      </c>
      <c r="E20" s="16">
        <f t="shared" si="0"/>
        <v>2720.2</v>
      </c>
      <c r="F20" s="16">
        <v>69.5</v>
      </c>
      <c r="G20" s="123" t="s">
        <v>32</v>
      </c>
      <c r="H20" s="16">
        <f t="shared" si="1"/>
        <v>2650.7</v>
      </c>
      <c r="I20" s="15">
        <f t="shared" si="2"/>
        <v>11.312935593046729</v>
      </c>
      <c r="J20" s="15">
        <f t="shared" si="3"/>
        <v>10.181642033742058</v>
      </c>
    </row>
    <row r="21" spans="1:10">
      <c r="A21" s="14">
        <v>1984</v>
      </c>
      <c r="B21" s="154">
        <v>236.34800000000001</v>
      </c>
      <c r="C21" s="16">
        <v>3190.5</v>
      </c>
      <c r="D21" s="16">
        <v>283.39999999999998</v>
      </c>
      <c r="E21" s="16">
        <f t="shared" si="0"/>
        <v>3473.9</v>
      </c>
      <c r="F21" s="16">
        <v>65.3</v>
      </c>
      <c r="G21" s="123" t="s">
        <v>32</v>
      </c>
      <c r="H21" s="16">
        <f t="shared" si="1"/>
        <v>3408.6</v>
      </c>
      <c r="I21" s="15">
        <f t="shared" si="2"/>
        <v>14.421954067730633</v>
      </c>
      <c r="J21" s="15">
        <f t="shared" si="3"/>
        <v>12.97975866095757</v>
      </c>
    </row>
    <row r="22" spans="1:10">
      <c r="A22" s="14">
        <v>1985</v>
      </c>
      <c r="B22" s="154">
        <v>238.46600000000001</v>
      </c>
      <c r="C22" s="16">
        <v>3043.8</v>
      </c>
      <c r="D22" s="16">
        <v>220</v>
      </c>
      <c r="E22" s="16">
        <f t="shared" si="0"/>
        <v>3263.8</v>
      </c>
      <c r="F22" s="16">
        <v>44.5</v>
      </c>
      <c r="G22" s="123" t="s">
        <v>32</v>
      </c>
      <c r="H22" s="16">
        <f t="shared" si="1"/>
        <v>3219.3</v>
      </c>
      <c r="I22" s="15">
        <f t="shared" si="2"/>
        <v>13.500037741229358</v>
      </c>
      <c r="J22" s="15">
        <f t="shared" si="3"/>
        <v>12.150033967106422</v>
      </c>
    </row>
    <row r="23" spans="1:10">
      <c r="A23" s="11">
        <v>1986</v>
      </c>
      <c r="B23" s="151">
        <v>240.65100000000001</v>
      </c>
      <c r="C23" s="13">
        <v>2929.6</v>
      </c>
      <c r="D23" s="13">
        <v>197.4</v>
      </c>
      <c r="E23" s="13">
        <f t="shared" si="0"/>
        <v>3127</v>
      </c>
      <c r="F23" s="13">
        <v>58.2</v>
      </c>
      <c r="G23" s="157" t="s">
        <v>32</v>
      </c>
      <c r="H23" s="13">
        <f t="shared" si="1"/>
        <v>3068.8</v>
      </c>
      <c r="I23" s="12">
        <f t="shared" si="2"/>
        <v>12.752076658729862</v>
      </c>
      <c r="J23" s="12">
        <f t="shared" si="3"/>
        <v>11.476868992856875</v>
      </c>
    </row>
    <row r="24" spans="1:10">
      <c r="A24" s="11">
        <v>1987</v>
      </c>
      <c r="B24" s="151">
        <v>242.804</v>
      </c>
      <c r="C24" s="13">
        <v>2893.1</v>
      </c>
      <c r="D24" s="13">
        <v>307.60000000000002</v>
      </c>
      <c r="E24" s="13">
        <f t="shared" si="0"/>
        <v>3200.7</v>
      </c>
      <c r="F24" s="13">
        <v>48.1</v>
      </c>
      <c r="G24" s="157" t="s">
        <v>32</v>
      </c>
      <c r="H24" s="13">
        <f t="shared" si="1"/>
        <v>3152.6</v>
      </c>
      <c r="I24" s="12">
        <f t="shared" si="2"/>
        <v>12.984135351971137</v>
      </c>
      <c r="J24" s="12">
        <f t="shared" si="3"/>
        <v>11.685721816774024</v>
      </c>
    </row>
    <row r="25" spans="1:10">
      <c r="A25" s="11">
        <v>1988</v>
      </c>
      <c r="B25" s="151">
        <v>245.02099999999999</v>
      </c>
      <c r="C25" s="13">
        <v>3115.5</v>
      </c>
      <c r="D25" s="13">
        <v>262.39999999999998</v>
      </c>
      <c r="E25" s="13">
        <f t="shared" si="0"/>
        <v>3377.9</v>
      </c>
      <c r="F25" s="13">
        <v>59</v>
      </c>
      <c r="G25" s="157" t="s">
        <v>32</v>
      </c>
      <c r="H25" s="13">
        <f t="shared" si="1"/>
        <v>3318.9</v>
      </c>
      <c r="I25" s="12">
        <f t="shared" si="2"/>
        <v>13.545369580566565</v>
      </c>
      <c r="J25" s="12">
        <f t="shared" si="3"/>
        <v>12.190832622509909</v>
      </c>
    </row>
    <row r="26" spans="1:10">
      <c r="A26" s="11">
        <v>1989</v>
      </c>
      <c r="B26" s="151">
        <v>247.34200000000001</v>
      </c>
      <c r="C26" s="13">
        <v>3094.9</v>
      </c>
      <c r="D26" s="13">
        <v>359.9</v>
      </c>
      <c r="E26" s="13">
        <f t="shared" si="0"/>
        <v>3454.8</v>
      </c>
      <c r="F26" s="13">
        <v>85.2</v>
      </c>
      <c r="G26" s="157" t="s">
        <v>32</v>
      </c>
      <c r="H26" s="13">
        <f t="shared" si="1"/>
        <v>3369.6000000000004</v>
      </c>
      <c r="I26" s="12">
        <f t="shared" si="2"/>
        <v>13.623242312263992</v>
      </c>
      <c r="J26" s="12">
        <f t="shared" si="3"/>
        <v>12.260918081037593</v>
      </c>
    </row>
    <row r="27" spans="1:10">
      <c r="A27" s="11">
        <v>1990</v>
      </c>
      <c r="B27" s="151">
        <v>250.13200000000001</v>
      </c>
      <c r="C27" s="13">
        <v>3187.1</v>
      </c>
      <c r="D27" s="13">
        <v>228.6</v>
      </c>
      <c r="E27" s="13">
        <f t="shared" si="0"/>
        <v>3415.7</v>
      </c>
      <c r="F27" s="13">
        <v>94.4</v>
      </c>
      <c r="G27" s="157" t="s">
        <v>32</v>
      </c>
      <c r="H27" s="13">
        <f t="shared" si="1"/>
        <v>3321.2999999999997</v>
      </c>
      <c r="I27" s="12">
        <f t="shared" si="2"/>
        <v>13.278189116146674</v>
      </c>
      <c r="J27" s="12">
        <f t="shared" si="3"/>
        <v>11.950370204532005</v>
      </c>
    </row>
    <row r="28" spans="1:10">
      <c r="A28" s="14">
        <v>1991</v>
      </c>
      <c r="B28" s="154">
        <v>253.49299999999999</v>
      </c>
      <c r="C28" s="16">
        <v>3097.4</v>
      </c>
      <c r="D28" s="16">
        <v>230.9</v>
      </c>
      <c r="E28" s="16">
        <f t="shared" si="0"/>
        <v>3328.3</v>
      </c>
      <c r="F28" s="16">
        <v>101.8</v>
      </c>
      <c r="G28" s="123" t="s">
        <v>32</v>
      </c>
      <c r="H28" s="16">
        <f t="shared" si="1"/>
        <v>3226.5</v>
      </c>
      <c r="I28" s="15">
        <f t="shared" si="2"/>
        <v>12.728162118875078</v>
      </c>
      <c r="J28" s="15">
        <f t="shared" si="3"/>
        <v>11.455345906987569</v>
      </c>
    </row>
    <row r="29" spans="1:10">
      <c r="A29" s="14">
        <v>1992</v>
      </c>
      <c r="B29" s="154">
        <v>256.89400000000001</v>
      </c>
      <c r="C29" s="16">
        <v>3778.3</v>
      </c>
      <c r="D29" s="16">
        <v>211.4</v>
      </c>
      <c r="E29" s="16">
        <f t="shared" si="0"/>
        <v>3989.7000000000003</v>
      </c>
      <c r="F29" s="16">
        <v>212.1</v>
      </c>
      <c r="G29" s="123" t="s">
        <v>32</v>
      </c>
      <c r="H29" s="16">
        <f t="shared" si="1"/>
        <v>3777.6000000000004</v>
      </c>
      <c r="I29" s="15">
        <f t="shared" si="2"/>
        <v>14.704897739923862</v>
      </c>
      <c r="J29" s="15">
        <f t="shared" si="3"/>
        <v>13.234407965931476</v>
      </c>
    </row>
    <row r="30" spans="1:10">
      <c r="A30" s="14">
        <v>1993</v>
      </c>
      <c r="B30" s="154">
        <v>260.255</v>
      </c>
      <c r="C30" s="16">
        <v>3691.7</v>
      </c>
      <c r="D30" s="16">
        <v>216.2</v>
      </c>
      <c r="E30" s="16">
        <f t="shared" si="0"/>
        <v>3907.8999999999996</v>
      </c>
      <c r="F30" s="16">
        <v>215.4</v>
      </c>
      <c r="G30" s="123" t="s">
        <v>32</v>
      </c>
      <c r="H30" s="16">
        <f t="shared" si="1"/>
        <v>3692.4999999999995</v>
      </c>
      <c r="I30" s="15">
        <f t="shared" si="2"/>
        <v>14.188007915313825</v>
      </c>
      <c r="J30" s="15">
        <f t="shared" si="3"/>
        <v>12.769207123782442</v>
      </c>
    </row>
    <row r="31" spans="1:10">
      <c r="A31" s="14">
        <v>1994</v>
      </c>
      <c r="B31" s="154">
        <v>263.43599999999998</v>
      </c>
      <c r="C31" s="16">
        <v>3923.2</v>
      </c>
      <c r="D31" s="16">
        <v>271.2</v>
      </c>
      <c r="E31" s="16">
        <f t="shared" si="0"/>
        <v>4194.3999999999996</v>
      </c>
      <c r="F31" s="16">
        <v>242.4</v>
      </c>
      <c r="G31" s="123" t="s">
        <v>32</v>
      </c>
      <c r="H31" s="16">
        <f t="shared" si="1"/>
        <v>3951.9999999999995</v>
      </c>
      <c r="I31" s="15">
        <f t="shared" si="2"/>
        <v>15.001746154663751</v>
      </c>
      <c r="J31" s="15">
        <f t="shared" si="3"/>
        <v>13.501571539197377</v>
      </c>
    </row>
    <row r="32" spans="1:10">
      <c r="A32" s="14">
        <v>1995</v>
      </c>
      <c r="B32" s="154">
        <v>266.55700000000002</v>
      </c>
      <c r="C32" s="16">
        <v>3942.6</v>
      </c>
      <c r="D32" s="16">
        <v>336.4</v>
      </c>
      <c r="E32" s="16">
        <f>C32+D32</f>
        <v>4279</v>
      </c>
      <c r="F32" s="16">
        <v>239.24299999999999</v>
      </c>
      <c r="G32" s="123" t="s">
        <v>32</v>
      </c>
      <c r="H32" s="16">
        <f>E32-F32</f>
        <v>4039.7570000000001</v>
      </c>
      <c r="I32" s="15">
        <f t="shared" si="2"/>
        <v>15.155321375915845</v>
      </c>
      <c r="J32" s="15">
        <f t="shared" si="3"/>
        <v>13.63978923832426</v>
      </c>
    </row>
    <row r="33" spans="1:10">
      <c r="A33" s="11">
        <v>1996</v>
      </c>
      <c r="B33" s="151">
        <v>269.66699999999997</v>
      </c>
      <c r="C33" s="13">
        <v>4272.3999999999996</v>
      </c>
      <c r="D33" s="13">
        <v>455.3</v>
      </c>
      <c r="E33" s="13">
        <f t="shared" si="0"/>
        <v>4727.7</v>
      </c>
      <c r="F33" s="13">
        <v>255.26</v>
      </c>
      <c r="G33" s="157" t="s">
        <v>32</v>
      </c>
      <c r="H33" s="13">
        <f t="shared" si="1"/>
        <v>4472.4399999999996</v>
      </c>
      <c r="I33" s="12">
        <f t="shared" si="2"/>
        <v>16.585047484490129</v>
      </c>
      <c r="J33" s="12">
        <f t="shared" si="3"/>
        <v>14.926542736041119</v>
      </c>
    </row>
    <row r="34" spans="1:10">
      <c r="A34" s="11">
        <v>1997</v>
      </c>
      <c r="B34" s="151">
        <v>272.91199999999998</v>
      </c>
      <c r="C34" s="13">
        <v>3992.3</v>
      </c>
      <c r="D34" s="13">
        <v>504.2</v>
      </c>
      <c r="E34" s="13">
        <f t="shared" si="0"/>
        <v>4496.5</v>
      </c>
      <c r="F34" s="13">
        <v>268.88900000000001</v>
      </c>
      <c r="G34" s="157" t="s">
        <v>32</v>
      </c>
      <c r="H34" s="13">
        <f t="shared" si="1"/>
        <v>4227.6109999999999</v>
      </c>
      <c r="I34" s="12">
        <f t="shared" si="2"/>
        <v>15.490747933399778</v>
      </c>
      <c r="J34" s="12">
        <f t="shared" si="3"/>
        <v>13.941673140059802</v>
      </c>
    </row>
    <row r="35" spans="1:10">
      <c r="A35" s="11">
        <v>1998</v>
      </c>
      <c r="B35" s="151">
        <v>276.11500000000001</v>
      </c>
      <c r="C35" s="13">
        <v>3720.5</v>
      </c>
      <c r="D35" s="13">
        <v>484.20299999999997</v>
      </c>
      <c r="E35" s="13">
        <f t="shared" si="0"/>
        <v>4204.7029999999995</v>
      </c>
      <c r="F35" s="13">
        <v>244.79</v>
      </c>
      <c r="G35" s="157" t="s">
        <v>32</v>
      </c>
      <c r="H35" s="13">
        <f t="shared" si="1"/>
        <v>3959.9129999999996</v>
      </c>
      <c r="I35" s="12">
        <f t="shared" si="2"/>
        <v>14.341535229886096</v>
      </c>
      <c r="J35" s="12">
        <f t="shared" si="3"/>
        <v>12.907381706897487</v>
      </c>
    </row>
    <row r="36" spans="1:10">
      <c r="A36" s="11">
        <v>1999</v>
      </c>
      <c r="B36" s="151">
        <v>279.29500000000002</v>
      </c>
      <c r="C36" s="13">
        <v>4058.8</v>
      </c>
      <c r="D36" s="13">
        <v>481.61399999999998</v>
      </c>
      <c r="E36" s="13">
        <f t="shared" si="0"/>
        <v>4540.4139999999998</v>
      </c>
      <c r="F36" s="13">
        <v>292.21899999999999</v>
      </c>
      <c r="G36" s="157" t="s">
        <v>32</v>
      </c>
      <c r="H36" s="13">
        <f t="shared" si="1"/>
        <v>4248.1949999999997</v>
      </c>
      <c r="I36" s="12">
        <f t="shared" si="2"/>
        <v>15.210422671368981</v>
      </c>
      <c r="J36" s="12">
        <f t="shared" si="3"/>
        <v>13.689380404232082</v>
      </c>
    </row>
    <row r="37" spans="1:10">
      <c r="A37" s="222">
        <v>2000</v>
      </c>
      <c r="B37" s="151">
        <v>282.38499999999999</v>
      </c>
      <c r="C37" s="13">
        <v>3749.4</v>
      </c>
      <c r="D37" s="13">
        <v>445.95740000000001</v>
      </c>
      <c r="E37" s="13">
        <f t="shared" si="0"/>
        <v>4195.3573999999999</v>
      </c>
      <c r="F37" s="13">
        <v>293.27132699999999</v>
      </c>
      <c r="G37" s="157" t="s">
        <v>32</v>
      </c>
      <c r="H37" s="13">
        <f t="shared" si="1"/>
        <v>3902.0860729999999</v>
      </c>
      <c r="I37" s="12">
        <f t="shared" si="2"/>
        <v>13.818319220213539</v>
      </c>
      <c r="J37" s="12">
        <f t="shared" si="3"/>
        <v>12.436487298192185</v>
      </c>
    </row>
    <row r="38" spans="1:10">
      <c r="A38" s="223">
        <v>2001</v>
      </c>
      <c r="B38" s="154">
        <v>285.30901899999998</v>
      </c>
      <c r="C38" s="16">
        <v>4047.8</v>
      </c>
      <c r="D38" s="16">
        <v>483.54388</v>
      </c>
      <c r="E38" s="16">
        <f t="shared" si="0"/>
        <v>4531.3438800000004</v>
      </c>
      <c r="F38" s="16">
        <v>249.438211</v>
      </c>
      <c r="G38" s="123" t="s">
        <v>32</v>
      </c>
      <c r="H38" s="16">
        <f t="shared" si="1"/>
        <v>4281.9056690000007</v>
      </c>
      <c r="I38" s="15">
        <f t="shared" si="2"/>
        <v>15.007957631370921</v>
      </c>
      <c r="J38" s="15">
        <f t="shared" si="3"/>
        <v>13.50716186823383</v>
      </c>
    </row>
    <row r="39" spans="1:10">
      <c r="A39" s="14">
        <v>2002</v>
      </c>
      <c r="B39" s="154">
        <v>288.10481800000002</v>
      </c>
      <c r="C39" s="16">
        <v>3958.5</v>
      </c>
      <c r="D39" s="16">
        <v>451.34305000000001</v>
      </c>
      <c r="E39" s="16">
        <f t="shared" ref="E39:E44" si="4">C39+D39</f>
        <v>4409.8430500000004</v>
      </c>
      <c r="F39" s="16">
        <v>364.48747700000001</v>
      </c>
      <c r="G39" s="123" t="s">
        <v>32</v>
      </c>
      <c r="H39" s="16">
        <f t="shared" ref="H39:H44" si="5">E39-F39</f>
        <v>4045.3555730000003</v>
      </c>
      <c r="I39" s="15">
        <f t="shared" si="2"/>
        <v>14.04126318012495</v>
      </c>
      <c r="J39" s="15">
        <f t="shared" si="3"/>
        <v>12.637136862112454</v>
      </c>
    </row>
    <row r="40" spans="1:10">
      <c r="A40" s="14">
        <v>2003</v>
      </c>
      <c r="B40" s="154">
        <v>290.81963400000001</v>
      </c>
      <c r="C40" s="16">
        <v>3832.7</v>
      </c>
      <c r="D40" s="16">
        <v>489.24509999999998</v>
      </c>
      <c r="E40" s="16">
        <f t="shared" si="4"/>
        <v>4321.9450999999999</v>
      </c>
      <c r="F40" s="16">
        <v>383.654855</v>
      </c>
      <c r="G40" s="123" t="s">
        <v>32</v>
      </c>
      <c r="H40" s="16">
        <f t="shared" si="5"/>
        <v>3938.2902450000001</v>
      </c>
      <c r="I40" s="15">
        <f t="shared" si="2"/>
        <v>13.542037003595157</v>
      </c>
      <c r="J40" s="15">
        <f t="shared" si="3"/>
        <v>12.187833303235641</v>
      </c>
    </row>
    <row r="41" spans="1:10">
      <c r="A41" s="14">
        <v>2004</v>
      </c>
      <c r="B41" s="154">
        <v>293.46318500000001</v>
      </c>
      <c r="C41" s="16">
        <v>3688</v>
      </c>
      <c r="D41" s="16">
        <v>546.87232999999992</v>
      </c>
      <c r="E41" s="16">
        <f t="shared" si="4"/>
        <v>4234.8723300000001</v>
      </c>
      <c r="F41" s="16">
        <v>423.99446699999999</v>
      </c>
      <c r="G41" s="123" t="s">
        <v>32</v>
      </c>
      <c r="H41" s="16">
        <f t="shared" si="5"/>
        <v>3810.8778630000002</v>
      </c>
      <c r="I41" s="15">
        <f t="shared" si="2"/>
        <v>12.985880538984814</v>
      </c>
      <c r="J41" s="15">
        <f t="shared" si="3"/>
        <v>11.687292485086331</v>
      </c>
    </row>
    <row r="42" spans="1:10">
      <c r="A42" s="14">
        <v>2005</v>
      </c>
      <c r="B42" s="154">
        <v>296.186216</v>
      </c>
      <c r="C42" s="16">
        <v>3702.3</v>
      </c>
      <c r="D42" s="16">
        <v>659.77289000000007</v>
      </c>
      <c r="E42" s="16">
        <f t="shared" si="4"/>
        <v>4362.0728900000004</v>
      </c>
      <c r="F42" s="16">
        <v>349.86120499999998</v>
      </c>
      <c r="G42" s="123" t="s">
        <v>32</v>
      </c>
      <c r="H42" s="16">
        <f t="shared" si="5"/>
        <v>4012.2116850000002</v>
      </c>
      <c r="I42" s="15">
        <f t="shared" si="2"/>
        <v>13.54624715216322</v>
      </c>
      <c r="J42" s="15">
        <f t="shared" si="3"/>
        <v>12.191622436946899</v>
      </c>
    </row>
    <row r="43" spans="1:10">
      <c r="A43" s="11">
        <v>2006</v>
      </c>
      <c r="B43" s="151">
        <v>298.99582500000002</v>
      </c>
      <c r="C43" s="13">
        <v>3986.5</v>
      </c>
      <c r="D43" s="13">
        <v>830.52339000000006</v>
      </c>
      <c r="E43" s="13">
        <f t="shared" si="4"/>
        <v>4817.0233900000003</v>
      </c>
      <c r="F43" s="13">
        <v>297.389702</v>
      </c>
      <c r="G43" s="157" t="s">
        <v>32</v>
      </c>
      <c r="H43" s="13">
        <f t="shared" si="5"/>
        <v>4519.6336879999999</v>
      </c>
      <c r="I43" s="12">
        <f t="shared" ref="I43:I49" si="6">IF(H43=0,0,IF(B43=0,0,(H43/B43)))</f>
        <v>15.116042800932085</v>
      </c>
      <c r="J43" s="12">
        <f t="shared" ref="J43:J49" si="7">IF(H43=0,0,IF(B43=0,0,((H43*0.9)/B43)))</f>
        <v>13.604438520838876</v>
      </c>
    </row>
    <row r="44" spans="1:10">
      <c r="A44" s="11">
        <v>2007</v>
      </c>
      <c r="B44" s="151">
        <v>302.003917</v>
      </c>
      <c r="C44" s="13">
        <v>3734.9</v>
      </c>
      <c r="D44" s="13">
        <v>902.71295999999995</v>
      </c>
      <c r="E44" s="13">
        <f t="shared" si="4"/>
        <v>4637.6129600000004</v>
      </c>
      <c r="F44" s="13">
        <v>286.022559</v>
      </c>
      <c r="G44" s="157" t="s">
        <v>32</v>
      </c>
      <c r="H44" s="13">
        <f t="shared" si="5"/>
        <v>4351.5904010000004</v>
      </c>
      <c r="I44" s="12">
        <f t="shared" si="6"/>
        <v>14.409052850132404</v>
      </c>
      <c r="J44" s="12">
        <f t="shared" si="7"/>
        <v>12.968147565119166</v>
      </c>
    </row>
    <row r="45" spans="1:10">
      <c r="A45" s="11">
        <v>2008</v>
      </c>
      <c r="B45" s="151">
        <v>304.79776099999998</v>
      </c>
      <c r="C45" s="13">
        <v>3994</v>
      </c>
      <c r="D45" s="13">
        <v>1057.1282333300001</v>
      </c>
      <c r="E45" s="13">
        <f t="shared" ref="E45:E58" si="8">C45+D45</f>
        <v>5051.1282333300005</v>
      </c>
      <c r="F45" s="13">
        <v>307.10350288000001</v>
      </c>
      <c r="G45" s="157" t="s">
        <v>32</v>
      </c>
      <c r="H45" s="13">
        <f t="shared" ref="H45:H50" si="9">E45-F45</f>
        <v>4744.0247304500008</v>
      </c>
      <c r="I45" s="12">
        <f t="shared" si="6"/>
        <v>15.564499932301015</v>
      </c>
      <c r="J45" s="12">
        <f t="shared" si="7"/>
        <v>14.008049939070913</v>
      </c>
    </row>
    <row r="46" spans="1:10">
      <c r="A46" s="11">
        <v>2009</v>
      </c>
      <c r="B46" s="151">
        <v>307.43940600000002</v>
      </c>
      <c r="C46" s="13">
        <v>3893.1</v>
      </c>
      <c r="D46" s="13">
        <v>1002.56646233</v>
      </c>
      <c r="E46" s="13">
        <f t="shared" si="8"/>
        <v>4895.6664623300003</v>
      </c>
      <c r="F46" s="13">
        <v>307.88600921</v>
      </c>
      <c r="G46" s="157" t="s">
        <v>32</v>
      </c>
      <c r="H46" s="13">
        <f t="shared" si="9"/>
        <v>4587.7804531199999</v>
      </c>
      <c r="I46" s="12">
        <f t="shared" si="6"/>
        <v>14.922551773080123</v>
      </c>
      <c r="J46" s="12">
        <f t="shared" si="7"/>
        <v>13.430296595772113</v>
      </c>
    </row>
    <row r="47" spans="1:10">
      <c r="A47" s="11">
        <v>2010</v>
      </c>
      <c r="B47" s="151">
        <v>309.74127900000002</v>
      </c>
      <c r="C47" s="13">
        <v>4170.1000000000004</v>
      </c>
      <c r="D47" s="13">
        <v>989.86866599999996</v>
      </c>
      <c r="E47" s="13">
        <f t="shared" si="8"/>
        <v>5159.9686660000007</v>
      </c>
      <c r="F47" s="13">
        <v>296.05295636</v>
      </c>
      <c r="G47" s="157" t="s">
        <v>32</v>
      </c>
      <c r="H47" s="13">
        <f t="shared" si="9"/>
        <v>4863.9157096400004</v>
      </c>
      <c r="I47" s="12">
        <f t="shared" si="6"/>
        <v>15.70315627721031</v>
      </c>
      <c r="J47" s="12">
        <f t="shared" si="7"/>
        <v>14.13284064948928</v>
      </c>
    </row>
    <row r="48" spans="1:10">
      <c r="A48" s="17">
        <v>2011</v>
      </c>
      <c r="B48" s="159">
        <v>311.97391399999998</v>
      </c>
      <c r="C48" s="19">
        <v>3612.7</v>
      </c>
      <c r="D48" s="19">
        <v>1044.27098585</v>
      </c>
      <c r="E48" s="19">
        <f t="shared" si="8"/>
        <v>4656.97098585</v>
      </c>
      <c r="F48" s="19">
        <v>343.21865926999999</v>
      </c>
      <c r="G48" s="126" t="s">
        <v>32</v>
      </c>
      <c r="H48" s="19">
        <f t="shared" si="9"/>
        <v>4313.75232658</v>
      </c>
      <c r="I48" s="18">
        <f t="shared" si="6"/>
        <v>13.827285337004172</v>
      </c>
      <c r="J48" s="18">
        <f t="shared" si="7"/>
        <v>12.444556803303755</v>
      </c>
    </row>
    <row r="49" spans="1:10">
      <c r="A49" s="17">
        <v>2012</v>
      </c>
      <c r="B49" s="159">
        <v>314.16755799999999</v>
      </c>
      <c r="C49" s="19">
        <v>3615.3</v>
      </c>
      <c r="D49" s="19">
        <v>1092.5849529000002</v>
      </c>
      <c r="E49" s="19">
        <f t="shared" si="8"/>
        <v>4707.8849528999999</v>
      </c>
      <c r="F49" s="19">
        <v>344.14091217999999</v>
      </c>
      <c r="G49" s="126" t="s">
        <v>32</v>
      </c>
      <c r="H49" s="19">
        <f t="shared" si="9"/>
        <v>4363.7440407200002</v>
      </c>
      <c r="I49" s="18">
        <f t="shared" si="6"/>
        <v>13.889862048455049</v>
      </c>
      <c r="J49" s="18">
        <f t="shared" si="7"/>
        <v>12.500875843609544</v>
      </c>
    </row>
    <row r="50" spans="1:10">
      <c r="A50" s="17">
        <v>2013</v>
      </c>
      <c r="B50" s="159">
        <v>316.29476599999998</v>
      </c>
      <c r="C50" s="19">
        <v>3610.2</v>
      </c>
      <c r="D50" s="19">
        <v>1302.8948950399999</v>
      </c>
      <c r="E50" s="19">
        <f t="shared" si="8"/>
        <v>4913.0948950399998</v>
      </c>
      <c r="F50" s="19">
        <v>332.94066079999999</v>
      </c>
      <c r="G50" s="126" t="s">
        <v>32</v>
      </c>
      <c r="H50" s="19">
        <f t="shared" si="9"/>
        <v>4580.1542342399998</v>
      </c>
      <c r="I50" s="18">
        <f t="shared" ref="I50:I58" si="10">IF(H50=0,0,IF(B50=0,0,(H50/B50)))</f>
        <v>14.480651362533138</v>
      </c>
      <c r="J50" s="18">
        <f t="shared" ref="J50:J58" si="11">IF(H50=0,0,IF(B50=0,0,((H50*0.9)/B50)))</f>
        <v>13.032586226279825</v>
      </c>
    </row>
    <row r="51" spans="1:10">
      <c r="A51" s="17">
        <v>2014</v>
      </c>
      <c r="B51" s="159">
        <v>318.576955</v>
      </c>
      <c r="C51" s="19">
        <v>3326.3</v>
      </c>
      <c r="D51" s="19">
        <v>1442.61426714</v>
      </c>
      <c r="E51" s="19">
        <f t="shared" si="8"/>
        <v>4768.9142671400004</v>
      </c>
      <c r="F51" s="19">
        <v>338.02195516</v>
      </c>
      <c r="G51" s="126" t="s">
        <v>32</v>
      </c>
      <c r="H51" s="19">
        <f t="shared" ref="H51:H58" si="12">E51-F51</f>
        <v>4430.8923119800002</v>
      </c>
      <c r="I51" s="18">
        <f t="shared" si="10"/>
        <v>13.90838929947083</v>
      </c>
      <c r="J51" s="18">
        <f t="shared" si="11"/>
        <v>12.517550369523747</v>
      </c>
    </row>
    <row r="52" spans="1:10">
      <c r="A52" s="17">
        <v>2015</v>
      </c>
      <c r="B52" s="159">
        <v>320.87070299999999</v>
      </c>
      <c r="C52" s="19">
        <v>3547.5</v>
      </c>
      <c r="D52" s="19">
        <v>1555.3469825899999</v>
      </c>
      <c r="E52" s="19">
        <f t="shared" si="8"/>
        <v>5102.8469825900002</v>
      </c>
      <c r="F52" s="19">
        <v>332.16779969999999</v>
      </c>
      <c r="G52" s="126" t="s">
        <v>32</v>
      </c>
      <c r="H52" s="19">
        <f t="shared" si="12"/>
        <v>4770.6791828900004</v>
      </c>
      <c r="I52" s="18">
        <f t="shared" si="10"/>
        <v>14.867917632511313</v>
      </c>
      <c r="J52" s="18">
        <f t="shared" si="11"/>
        <v>13.381125869260183</v>
      </c>
    </row>
    <row r="53" spans="1:10">
      <c r="A53" s="23">
        <v>2016</v>
      </c>
      <c r="B53" s="162">
        <v>323.16101099999997</v>
      </c>
      <c r="C53" s="25">
        <v>3994.95</v>
      </c>
      <c r="D53" s="25">
        <v>1709.61760221593</v>
      </c>
      <c r="E53" s="25">
        <f t="shared" si="8"/>
        <v>5704.5676022159296</v>
      </c>
      <c r="F53" s="25">
        <v>350.01884400411598</v>
      </c>
      <c r="G53" s="128" t="s">
        <v>32</v>
      </c>
      <c r="H53" s="25">
        <f t="shared" si="12"/>
        <v>5354.5487582118139</v>
      </c>
      <c r="I53" s="24">
        <f t="shared" si="10"/>
        <v>16.569290774411567</v>
      </c>
      <c r="J53" s="24">
        <f t="shared" si="11"/>
        <v>14.912361696970409</v>
      </c>
    </row>
    <row r="54" spans="1:10">
      <c r="A54" s="20">
        <v>2017</v>
      </c>
      <c r="B54" s="165">
        <v>325.20603</v>
      </c>
      <c r="C54" s="22">
        <v>4028.63</v>
      </c>
      <c r="D54" s="22">
        <v>1595.3081838303201</v>
      </c>
      <c r="E54" s="22">
        <f t="shared" si="8"/>
        <v>5623.9381838303198</v>
      </c>
      <c r="F54" s="22">
        <v>340.13702875246003</v>
      </c>
      <c r="G54" s="124" t="s">
        <v>32</v>
      </c>
      <c r="H54" s="25">
        <f t="shared" si="12"/>
        <v>5283.8011550778601</v>
      </c>
      <c r="I54" s="24">
        <f t="shared" si="10"/>
        <v>16.247549761232474</v>
      </c>
      <c r="J54" s="24">
        <f t="shared" si="11"/>
        <v>14.622794785109225</v>
      </c>
    </row>
    <row r="55" spans="1:10">
      <c r="A55" s="20">
        <v>2018</v>
      </c>
      <c r="B55" s="165">
        <v>326.92397599999998</v>
      </c>
      <c r="C55" s="22">
        <v>3914.88</v>
      </c>
      <c r="D55" s="166">
        <v>1593.85963653667</v>
      </c>
      <c r="E55" s="22">
        <f t="shared" si="8"/>
        <v>5508.7396365366703</v>
      </c>
      <c r="F55" s="166">
        <v>326.00222970401501</v>
      </c>
      <c r="G55" s="124" t="s">
        <v>32</v>
      </c>
      <c r="H55" s="22">
        <f t="shared" si="12"/>
        <v>5182.7374068326553</v>
      </c>
      <c r="I55" s="21">
        <f t="shared" si="10"/>
        <v>15.853035529069473</v>
      </c>
      <c r="J55" s="21">
        <f t="shared" si="11"/>
        <v>14.267731976162525</v>
      </c>
    </row>
    <row r="56" spans="1:10" ht="13.2" customHeight="1">
      <c r="A56" s="20">
        <v>2019</v>
      </c>
      <c r="B56" s="165">
        <v>328.475998</v>
      </c>
      <c r="C56" s="22">
        <v>3579.2</v>
      </c>
      <c r="D56" s="22">
        <v>1728.91361021494</v>
      </c>
      <c r="E56" s="22">
        <f t="shared" si="8"/>
        <v>5308.1136102149394</v>
      </c>
      <c r="F56" s="22">
        <v>321.85094514876897</v>
      </c>
      <c r="G56" s="124" t="s">
        <v>32</v>
      </c>
      <c r="H56" s="25">
        <f t="shared" si="12"/>
        <v>4986.2626650661705</v>
      </c>
      <c r="I56" s="24">
        <f t="shared" si="10"/>
        <v>15.17999091387545</v>
      </c>
      <c r="J56" s="24">
        <f t="shared" si="11"/>
        <v>13.661991822487906</v>
      </c>
    </row>
    <row r="57" spans="1:10" ht="13.2" customHeight="1">
      <c r="A57" s="20">
        <v>2020</v>
      </c>
      <c r="B57" s="165">
        <v>330.11398000000003</v>
      </c>
      <c r="C57" s="22">
        <v>3439.27</v>
      </c>
      <c r="D57" s="166">
        <v>1657.97648444431</v>
      </c>
      <c r="E57" s="22">
        <f t="shared" si="8"/>
        <v>5097.2464844443102</v>
      </c>
      <c r="F57" s="166">
        <v>359.91070572106003</v>
      </c>
      <c r="G57" s="124" t="s">
        <v>32</v>
      </c>
      <c r="H57" s="22">
        <f t="shared" si="12"/>
        <v>4737.3357787232499</v>
      </c>
      <c r="I57" s="21">
        <f t="shared" si="10"/>
        <v>14.350606353366947</v>
      </c>
      <c r="J57" s="21">
        <f t="shared" si="11"/>
        <v>12.915545718030254</v>
      </c>
    </row>
    <row r="58" spans="1:10" ht="13.8" customHeight="1" thickBot="1">
      <c r="A58" s="231">
        <v>2021</v>
      </c>
      <c r="B58" s="243">
        <v>332.28139499999997</v>
      </c>
      <c r="C58" s="233">
        <v>3370.25</v>
      </c>
      <c r="D58" s="233">
        <v>1787.5400042158101</v>
      </c>
      <c r="E58" s="233">
        <f t="shared" si="8"/>
        <v>5157.7900042158099</v>
      </c>
      <c r="F58" s="233">
        <v>376.47934200529397</v>
      </c>
      <c r="G58" s="234" t="s">
        <v>32</v>
      </c>
      <c r="H58" s="233">
        <f t="shared" si="12"/>
        <v>4781.3106622105161</v>
      </c>
      <c r="I58" s="252">
        <f t="shared" si="10"/>
        <v>14.389342088233729</v>
      </c>
      <c r="J58" s="252">
        <f t="shared" si="11"/>
        <v>12.950407879410356</v>
      </c>
    </row>
    <row r="59" spans="1:10" ht="15" customHeight="1" thickTop="1">
      <c r="A59" s="9" t="s">
        <v>36</v>
      </c>
      <c r="B59" s="9"/>
    </row>
    <row r="60" spans="1:10">
      <c r="A60" s="9"/>
      <c r="B60" s="9"/>
    </row>
    <row r="61" spans="1:10" ht="15" customHeight="1">
      <c r="A61" s="9" t="s">
        <v>184</v>
      </c>
      <c r="B61" s="9"/>
    </row>
    <row r="62" spans="1:10" ht="15" customHeight="1">
      <c r="A62" s="9" t="s">
        <v>122</v>
      </c>
      <c r="B62" s="9"/>
    </row>
    <row r="63" spans="1:10" ht="15" customHeight="1">
      <c r="A63" s="9" t="s">
        <v>96</v>
      </c>
      <c r="B63" s="9"/>
    </row>
    <row r="64" spans="1:10" ht="15" customHeight="1">
      <c r="A64" s="9" t="s">
        <v>185</v>
      </c>
      <c r="B64" s="9"/>
    </row>
    <row r="65" spans="1:2" ht="15" customHeight="1">
      <c r="A65" s="9" t="s">
        <v>111</v>
      </c>
      <c r="B65" s="9"/>
    </row>
    <row r="66" spans="1:2" ht="15" customHeight="1">
      <c r="A66" s="9" t="s">
        <v>186</v>
      </c>
      <c r="B66" s="9"/>
    </row>
    <row r="67" spans="1:2">
      <c r="A67" s="9"/>
      <c r="B67" s="9"/>
    </row>
    <row r="68" spans="1:2" ht="15" customHeight="1">
      <c r="A68" s="254" t="s">
        <v>203</v>
      </c>
      <c r="B68" s="9"/>
    </row>
    <row r="69" spans="1:2">
      <c r="A69" s="9"/>
      <c r="B69" s="9"/>
    </row>
    <row r="70" spans="1:2">
      <c r="A70" s="9"/>
      <c r="B70" s="9"/>
    </row>
    <row r="71" spans="1:2">
      <c r="A71" s="9"/>
      <c r="B71" s="9"/>
    </row>
    <row r="72" spans="1:2">
      <c r="A72" s="9"/>
      <c r="B72" s="9"/>
    </row>
  </sheetData>
  <phoneticPr fontId="4" type="noConversion"/>
  <printOptions horizontalCentered="1" verticalCentered="1"/>
  <pageMargins left="0.5" right="1" top="0.69930555555555596" bottom="0.44930555599999999" header="0" footer="0"/>
  <pageSetup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67"/>
  <sheetViews>
    <sheetView workbookViewId="0">
      <pane xSplit="1" ySplit="4" topLeftCell="B5" activePane="bottomRight" state="frozen"/>
      <selection pane="topRight" activeCell="B1" sqref="B1"/>
      <selection pane="bottomLeft" activeCell="A7" sqref="A7"/>
      <selection pane="bottomRight"/>
    </sheetView>
  </sheetViews>
  <sheetFormatPr defaultColWidth="12.6640625" defaultRowHeight="13.2"/>
  <cols>
    <col min="1" max="1" width="11.109375" style="10" customWidth="1"/>
    <col min="2" max="6" width="12.21875" style="9" customWidth="1"/>
    <col min="7" max="7" width="12.77734375" style="9" customWidth="1"/>
    <col min="8" max="26" width="12.21875" style="9" customWidth="1"/>
    <col min="27" max="27" width="17.77734375" style="9" customWidth="1"/>
    <col min="28" max="31" width="12.6640625" style="9" customWidth="1"/>
    <col min="32" max="16384" width="12.6640625" style="3"/>
  </cols>
  <sheetData>
    <row r="1" spans="1:31" s="1" customFormat="1" ht="16.2" thickBot="1">
      <c r="A1" s="7" t="s">
        <v>86</v>
      </c>
      <c r="B1" s="7"/>
      <c r="C1" s="7"/>
      <c r="D1" s="7"/>
      <c r="E1" s="7"/>
      <c r="F1" s="7"/>
      <c r="G1" s="7"/>
      <c r="H1" s="7"/>
      <c r="I1" s="7"/>
      <c r="J1" s="7"/>
      <c r="K1" s="7"/>
      <c r="L1" s="7"/>
      <c r="M1" s="7"/>
      <c r="N1" s="7"/>
      <c r="O1" s="7"/>
      <c r="P1" s="7" t="s">
        <v>87</v>
      </c>
      <c r="Q1" s="7"/>
      <c r="R1" s="7"/>
      <c r="S1" s="7"/>
      <c r="T1" s="7"/>
      <c r="U1" s="7"/>
      <c r="V1" s="7"/>
      <c r="W1" s="7"/>
      <c r="X1" s="7"/>
      <c r="Y1" s="7"/>
      <c r="Z1" s="7"/>
      <c r="AA1" s="7"/>
      <c r="AB1" s="8"/>
      <c r="AC1" s="8"/>
      <c r="AD1" s="8"/>
      <c r="AE1" s="8"/>
    </row>
    <row r="2" spans="1:31" ht="15" customHeight="1" thickTop="1">
      <c r="A2" s="45"/>
      <c r="B2" s="29" t="s">
        <v>12</v>
      </c>
      <c r="C2" s="30"/>
      <c r="D2" s="30"/>
      <c r="E2" s="30"/>
      <c r="F2" s="30"/>
      <c r="G2" s="30"/>
      <c r="H2" s="35" t="s">
        <v>16</v>
      </c>
      <c r="I2" s="30"/>
      <c r="J2" s="30"/>
      <c r="K2" s="30"/>
      <c r="L2" s="30"/>
      <c r="M2" s="30"/>
      <c r="N2" s="30"/>
      <c r="O2" s="35" t="s">
        <v>23</v>
      </c>
      <c r="P2" s="30"/>
      <c r="Q2" s="30"/>
      <c r="R2" s="35"/>
      <c r="S2" s="30"/>
      <c r="T2" s="30"/>
      <c r="U2" s="30"/>
      <c r="V2" s="30"/>
      <c r="W2" s="30"/>
      <c r="X2" s="30"/>
      <c r="Y2" s="30"/>
      <c r="Z2" s="30"/>
      <c r="AA2" s="262"/>
      <c r="AB2" s="257"/>
    </row>
    <row r="3" spans="1:31" ht="48" customHeight="1">
      <c r="A3" s="46" t="s">
        <v>79</v>
      </c>
      <c r="B3" s="31" t="s">
        <v>45</v>
      </c>
      <c r="C3" s="32" t="s">
        <v>46</v>
      </c>
      <c r="D3" s="33" t="s">
        <v>13</v>
      </c>
      <c r="E3" s="33" t="s">
        <v>14</v>
      </c>
      <c r="F3" s="33" t="s">
        <v>15</v>
      </c>
      <c r="G3" s="34" t="s">
        <v>81</v>
      </c>
      <c r="H3" s="33" t="s">
        <v>17</v>
      </c>
      <c r="I3" s="33" t="s">
        <v>18</v>
      </c>
      <c r="J3" s="33" t="s">
        <v>19</v>
      </c>
      <c r="K3" s="33" t="s">
        <v>20</v>
      </c>
      <c r="L3" s="33" t="s">
        <v>37</v>
      </c>
      <c r="M3" s="33" t="s">
        <v>21</v>
      </c>
      <c r="N3" s="33" t="s">
        <v>22</v>
      </c>
      <c r="O3" s="33" t="s">
        <v>24</v>
      </c>
      <c r="P3" s="33" t="s">
        <v>25</v>
      </c>
      <c r="Q3" s="33" t="s">
        <v>26</v>
      </c>
      <c r="R3" s="33" t="s">
        <v>29</v>
      </c>
      <c r="S3" s="32" t="s">
        <v>47</v>
      </c>
      <c r="T3" s="33" t="s">
        <v>27</v>
      </c>
      <c r="U3" s="33" t="s">
        <v>28</v>
      </c>
      <c r="V3" s="32" t="s">
        <v>48</v>
      </c>
      <c r="W3" s="33" t="s">
        <v>38</v>
      </c>
      <c r="X3" s="33" t="s">
        <v>30</v>
      </c>
      <c r="Y3" s="33" t="s">
        <v>31</v>
      </c>
      <c r="Z3" s="43" t="s">
        <v>82</v>
      </c>
      <c r="AA3" s="44" t="s">
        <v>88</v>
      </c>
      <c r="AB3" s="257"/>
    </row>
    <row r="4" spans="1:31" ht="15" customHeight="1">
      <c r="A4" s="28"/>
      <c r="B4" s="36" t="s">
        <v>41</v>
      </c>
      <c r="C4" s="37"/>
      <c r="D4" s="37"/>
      <c r="E4" s="37"/>
      <c r="F4" s="37"/>
      <c r="G4" s="37"/>
      <c r="H4" s="37"/>
      <c r="I4" s="37"/>
      <c r="J4" s="37"/>
      <c r="K4" s="37"/>
      <c r="L4" s="37"/>
      <c r="M4" s="37"/>
      <c r="N4" s="38"/>
      <c r="O4" s="36" t="s">
        <v>42</v>
      </c>
      <c r="P4" s="37"/>
      <c r="Q4" s="37"/>
      <c r="R4" s="37"/>
      <c r="S4" s="37"/>
      <c r="T4" s="37"/>
      <c r="U4" s="37"/>
      <c r="V4" s="37"/>
      <c r="W4" s="37"/>
      <c r="X4" s="37"/>
      <c r="Y4" s="37"/>
      <c r="Z4" s="37"/>
      <c r="AA4" s="37"/>
      <c r="AB4" s="258" t="s">
        <v>7</v>
      </c>
      <c r="AC4" s="28"/>
      <c r="AD4" s="28"/>
      <c r="AE4" s="28"/>
    </row>
    <row r="5" spans="1:31">
      <c r="A5" s="11">
        <v>1970</v>
      </c>
      <c r="B5" s="12">
        <f>Oranges!J7</f>
        <v>15.604453748317502</v>
      </c>
      <c r="C5" s="12">
        <f>'Tangerines, etc.'!J7</f>
        <v>1.9341033006261823</v>
      </c>
      <c r="D5" s="12">
        <f>Lemons!J7</f>
        <v>1.9756553134918495</v>
      </c>
      <c r="E5" s="12">
        <f>Limes!J7</f>
        <v>0.16590711752326476</v>
      </c>
      <c r="F5" s="12">
        <f>Grapefruit!J7</f>
        <v>7.9690090213834752</v>
      </c>
      <c r="G5" s="12">
        <f>SUM(B5:F5)</f>
        <v>27.649128501342272</v>
      </c>
      <c r="H5" s="12">
        <f>Apples!J7</f>
        <v>16.545423328051644</v>
      </c>
      <c r="I5" s="12">
        <f>Apricots!J7</f>
        <v>0.10828472777636894</v>
      </c>
      <c r="J5" s="12">
        <f>Avocados!J7</f>
        <v>0.42495562101320639</v>
      </c>
      <c r="K5" s="12">
        <f>Bananas!J7</f>
        <v>17.38046934436143</v>
      </c>
      <c r="L5" s="12" t="str">
        <f>Blueberries!J7</f>
        <v>NA</v>
      </c>
      <c r="M5" s="12">
        <v>0.45764001326492798</v>
      </c>
      <c r="N5" s="12">
        <v>0.1718198310672415</v>
      </c>
      <c r="O5" s="12">
        <f>Grapes!J7</f>
        <v>2.6601504054471694</v>
      </c>
      <c r="P5" s="12" t="str">
        <f>Kiwifruit!J7</f>
        <v>NA</v>
      </c>
      <c r="Q5" s="12">
        <f>Mangoes!J7</f>
        <v>7.1095652566178336E-2</v>
      </c>
      <c r="R5" s="12">
        <f>Papayas!J7</f>
        <v>0.11211790180051889</v>
      </c>
      <c r="S5" s="12">
        <f>Peaches!J7</f>
        <v>5.5271345804966554</v>
      </c>
      <c r="T5" s="12">
        <f>Pears!J7</f>
        <v>1.8263763864429063</v>
      </c>
      <c r="U5" s="12">
        <f>Pineapples!J7</f>
        <v>0.66436806273530613</v>
      </c>
      <c r="V5" s="12">
        <v>1.4019370696213644</v>
      </c>
      <c r="W5" s="12" t="str">
        <f>Raspberries!J7</f>
        <v>NA</v>
      </c>
      <c r="X5" s="12">
        <f>Strawberries!J7</f>
        <v>1.5954587129118467</v>
      </c>
      <c r="Y5" s="12">
        <f>SUM(Cantaloupe!J7,Honeydew!J7,Watermelon!J7)</f>
        <v>19.421133761192287</v>
      </c>
      <c r="Z5" s="13">
        <f>SUM(H5:Y5)</f>
        <v>68.368365398749049</v>
      </c>
      <c r="AA5" s="13">
        <f t="shared" ref="AA5:AA39" si="0">Z5+G5</f>
        <v>96.017493900091324</v>
      </c>
    </row>
    <row r="6" spans="1:31">
      <c r="A6" s="14">
        <v>1971</v>
      </c>
      <c r="B6" s="15">
        <f>Oranges!J8</f>
        <v>15.218757734962271</v>
      </c>
      <c r="C6" s="15">
        <f>'Tangerines, etc.'!J8</f>
        <v>2.2096108561549825</v>
      </c>
      <c r="D6" s="15">
        <f>Lemons!J8</f>
        <v>2.1643311731713695</v>
      </c>
      <c r="E6" s="15">
        <f>Limes!J8</f>
        <v>0.15966309222826036</v>
      </c>
      <c r="F6" s="15">
        <f>Grapefruit!J8</f>
        <v>8.2925025912256753</v>
      </c>
      <c r="G6" s="15">
        <f t="shared" ref="G6:G34" si="1">SUM(B6:F6)</f>
        <v>28.044865447742559</v>
      </c>
      <c r="H6" s="15">
        <f>Apples!J8</f>
        <v>15.953503240242947</v>
      </c>
      <c r="I6" s="15">
        <f>Apricots!J8</f>
        <v>0.12226176316207665</v>
      </c>
      <c r="J6" s="15">
        <f>Avocados!J8</f>
        <v>0.78083992661115942</v>
      </c>
      <c r="K6" s="15">
        <f>Bananas!J8</f>
        <v>18.057314565565992</v>
      </c>
      <c r="L6" s="15" t="str">
        <f>Blueberries!J8</f>
        <v>NA</v>
      </c>
      <c r="M6" s="15">
        <v>0.614039227394648</v>
      </c>
      <c r="N6" s="15">
        <v>0.18537905528722293</v>
      </c>
      <c r="O6" s="15">
        <f>Grapes!J8</f>
        <v>2.3337740838685308</v>
      </c>
      <c r="P6" s="15" t="str">
        <f>Kiwifruit!J8</f>
        <v>NA</v>
      </c>
      <c r="Q6" s="15">
        <f>Mangoes!J8</f>
        <v>8.2654542740331613E-2</v>
      </c>
      <c r="R6" s="15">
        <f>Papayas!J8</f>
        <v>9.1952749914524123E-2</v>
      </c>
      <c r="S6" s="15">
        <f>Peaches!J8</f>
        <v>5.3739748917707217</v>
      </c>
      <c r="T6" s="15">
        <f>Pears!J8</f>
        <v>2.4372778084527238</v>
      </c>
      <c r="U6" s="15">
        <f>Pineapples!J8</f>
        <v>0.61118842729255851</v>
      </c>
      <c r="V6" s="15">
        <v>1.2187170436432455</v>
      </c>
      <c r="W6" s="15" t="str">
        <f>Raspberries!J8</f>
        <v>NA</v>
      </c>
      <c r="X6" s="15">
        <f>Strawberries!J8</f>
        <v>1.6839560630065347</v>
      </c>
      <c r="Y6" s="15">
        <f>SUM(Cantaloupe!J8,Honeydew!J8,Watermelon!J8)</f>
        <v>18.700540785222071</v>
      </c>
      <c r="Z6" s="16">
        <f t="shared" ref="Z6:Z34" si="2">SUM(H6:Y6)</f>
        <v>68.247374174175292</v>
      </c>
      <c r="AA6" s="16">
        <f t="shared" si="0"/>
        <v>96.292239621917844</v>
      </c>
    </row>
    <row r="7" spans="1:31">
      <c r="A7" s="14">
        <v>1972</v>
      </c>
      <c r="B7" s="15">
        <f>Oranges!J9</f>
        <v>13.982268837900675</v>
      </c>
      <c r="C7" s="15">
        <f>'Tangerines, etc.'!J9</f>
        <v>1.9643287628158705</v>
      </c>
      <c r="D7" s="15">
        <f>Lemons!J9</f>
        <v>1.7914559370467693</v>
      </c>
      <c r="E7" s="15">
        <f>Limes!J9</f>
        <v>0.19917000531311477</v>
      </c>
      <c r="F7" s="15">
        <f>Grapefruit!J9</f>
        <v>8.3077662899620428</v>
      </c>
      <c r="G7" s="15">
        <f t="shared" si="1"/>
        <v>26.244989833038471</v>
      </c>
      <c r="H7" s="15">
        <f>Apples!J9</f>
        <v>15.055931302861902</v>
      </c>
      <c r="I7" s="15">
        <f>Apricots!J9</f>
        <v>7.5437359454205918E-2</v>
      </c>
      <c r="J7" s="15">
        <f>Avocados!J9</f>
        <v>0.40663947859892519</v>
      </c>
      <c r="K7" s="15">
        <f>Bananas!J9</f>
        <v>17.922209094027519</v>
      </c>
      <c r="L7" s="15" t="str">
        <f>Blueberries!J9</f>
        <v>NA</v>
      </c>
      <c r="M7" s="15">
        <v>0.34933490871669781</v>
      </c>
      <c r="N7" s="15">
        <v>0.14727293516789269</v>
      </c>
      <c r="O7" s="15">
        <f>Grapes!J9</f>
        <v>2.3124925209532976</v>
      </c>
      <c r="P7" s="15" t="str">
        <f>Kiwifruit!J9</f>
        <v>NA</v>
      </c>
      <c r="Q7" s="15">
        <f>Mangoes!J9</f>
        <v>8.1475707016808327E-2</v>
      </c>
      <c r="R7" s="15">
        <f>Papayas!J9</f>
        <v>0.10500438312307048</v>
      </c>
      <c r="S7" s="15">
        <f>Peaches!J9</f>
        <v>3.6896367724968555</v>
      </c>
      <c r="T7" s="15">
        <f>Pears!J9</f>
        <v>2.1917795105233178</v>
      </c>
      <c r="U7" s="15">
        <f>Pineapples!J9</f>
        <v>0.73593589206083021</v>
      </c>
      <c r="V7" s="15">
        <v>1.0310344170446315</v>
      </c>
      <c r="W7" s="15" t="str">
        <f>Raspberries!J9</f>
        <v>NA</v>
      </c>
      <c r="X7" s="15">
        <f>Strawberries!J9</f>
        <v>1.5332164500514542</v>
      </c>
      <c r="Y7" s="15">
        <f>SUM(Cantaloupe!J9,Honeydew!J9,Watermelon!J9)</f>
        <v>18.266669398178145</v>
      </c>
      <c r="Z7" s="16">
        <f t="shared" si="2"/>
        <v>63.904070130275556</v>
      </c>
      <c r="AA7" s="16">
        <f t="shared" si="0"/>
        <v>90.149059963314031</v>
      </c>
    </row>
    <row r="8" spans="1:31">
      <c r="A8" s="14">
        <v>1973</v>
      </c>
      <c r="B8" s="15">
        <f>Oranges!J10</f>
        <v>13.920076070388708</v>
      </c>
      <c r="C8" s="15">
        <f>'Tangerines, etc.'!J10</f>
        <v>1.9578852243179861</v>
      </c>
      <c r="D8" s="15">
        <f>Lemons!J10</f>
        <v>1.8617497926392872</v>
      </c>
      <c r="E8" s="15">
        <f>Limes!J10</f>
        <v>0.20217077043391707</v>
      </c>
      <c r="F8" s="15">
        <f>Grapefruit!J10</f>
        <v>8.3123876104936372</v>
      </c>
      <c r="G8" s="15">
        <f t="shared" si="1"/>
        <v>26.254269468273534</v>
      </c>
      <c r="H8" s="15">
        <f>Apples!J10</f>
        <v>15.625907055003909</v>
      </c>
      <c r="I8" s="15">
        <f>Apricots!J10</f>
        <v>8.287991543539916E-2</v>
      </c>
      <c r="J8" s="15">
        <f>Avocados!J10</f>
        <v>0.66892864389903217</v>
      </c>
      <c r="K8" s="15">
        <f>Bananas!J10</f>
        <v>18.161569352882605</v>
      </c>
      <c r="L8" s="15" t="str">
        <f>Blueberries!J10</f>
        <v>NA</v>
      </c>
      <c r="M8" s="15">
        <v>0.67119376713589318</v>
      </c>
      <c r="N8" s="15">
        <v>0.180303809654144</v>
      </c>
      <c r="O8" s="15">
        <f>Grapes!J10</f>
        <v>2.6456572742138067</v>
      </c>
      <c r="P8" s="15" t="str">
        <f>Kiwifruit!J10</f>
        <v>NA</v>
      </c>
      <c r="Q8" s="15">
        <f>Mangoes!J10</f>
        <v>0.10673933150550473</v>
      </c>
      <c r="R8" s="15">
        <f>Papayas!J10</f>
        <v>0.13314677526674185</v>
      </c>
      <c r="S8" s="15">
        <f>Peaches!J10</f>
        <v>4.0481999348777062</v>
      </c>
      <c r="T8" s="15">
        <f>Pears!J10</f>
        <v>2.4611702253714718</v>
      </c>
      <c r="U8" s="15">
        <f>Pineapples!J10</f>
        <v>0.8620917469291064</v>
      </c>
      <c r="V8" s="15">
        <v>1.0916242349310314</v>
      </c>
      <c r="W8" s="15" t="str">
        <f>Raspberries!J10</f>
        <v>NA</v>
      </c>
      <c r="X8" s="15">
        <f>Strawberries!J10</f>
        <v>1.4539637297141699</v>
      </c>
      <c r="Y8" s="15">
        <f>SUM(Cantaloupe!J10,Honeydew!J10,Watermelon!J10)</f>
        <v>17.892974059619931</v>
      </c>
      <c r="Z8" s="16">
        <f t="shared" si="2"/>
        <v>66.086349856440449</v>
      </c>
      <c r="AA8" s="16">
        <f t="shared" si="0"/>
        <v>92.340619324713984</v>
      </c>
    </row>
    <row r="9" spans="1:31">
      <c r="A9" s="14">
        <v>1974</v>
      </c>
      <c r="B9" s="15">
        <f>Oranges!J11</f>
        <v>13.921859072077211</v>
      </c>
      <c r="C9" s="15">
        <f>'Tangerines, etc.'!J11</f>
        <v>2.1182582509562597</v>
      </c>
      <c r="D9" s="15">
        <f>Lemons!J11</f>
        <v>1.9304596772678602</v>
      </c>
      <c r="E9" s="15">
        <f>Limes!J11</f>
        <v>0.18961452482482671</v>
      </c>
      <c r="F9" s="15">
        <f>Grapefruit!J11</f>
        <v>7.9641431536828664</v>
      </c>
      <c r="G9" s="15">
        <f t="shared" si="1"/>
        <v>26.124334678809021</v>
      </c>
      <c r="H9" s="15">
        <f>Apples!J11</f>
        <v>15.894651813724568</v>
      </c>
      <c r="I9" s="15">
        <f>Apricots!J11</f>
        <v>5.7445734005442957E-2</v>
      </c>
      <c r="J9" s="15">
        <f>Avocados!J11</f>
        <v>1.1709671084010584</v>
      </c>
      <c r="K9" s="15">
        <f>Bananas!J11</f>
        <v>18.490652501239161</v>
      </c>
      <c r="L9" s="15" t="str">
        <f>Blueberries!J11</f>
        <v>NA</v>
      </c>
      <c r="M9" s="15">
        <v>0.52957625295762534</v>
      </c>
      <c r="N9" s="15">
        <v>0.14275159688385533</v>
      </c>
      <c r="O9" s="15">
        <f>Grapes!J11</f>
        <v>2.880877463227697</v>
      </c>
      <c r="P9" s="15" t="str">
        <f>Kiwifruit!J11</f>
        <v>NA</v>
      </c>
      <c r="Q9" s="15">
        <f>Mangoes!J11</f>
        <v>0.12240710952331962</v>
      </c>
      <c r="R9" s="15">
        <f>Papayas!J11</f>
        <v>0.15459145024175369</v>
      </c>
      <c r="S9" s="15">
        <f>Peaches!J11</f>
        <v>4.1184406183658009</v>
      </c>
      <c r="T9" s="15">
        <f>Pears!J11</f>
        <v>2.3833430390922925</v>
      </c>
      <c r="U9" s="15">
        <f>Pineapples!J11</f>
        <v>0.85114143294023015</v>
      </c>
      <c r="V9" s="15">
        <v>1.4281940015150523</v>
      </c>
      <c r="W9" s="15" t="str">
        <f>Raspberries!J11</f>
        <v>NA</v>
      </c>
      <c r="X9" s="15">
        <f>Strawberries!J11</f>
        <v>1.6807915680791568</v>
      </c>
      <c r="Y9" s="15">
        <f>SUM(Cantaloupe!J11,Honeydew!J11,Watermelon!J11)</f>
        <v>15.839513686907889</v>
      </c>
      <c r="Z9" s="16">
        <f t="shared" si="2"/>
        <v>65.745345377104911</v>
      </c>
      <c r="AA9" s="16">
        <f t="shared" si="0"/>
        <v>91.869680055913932</v>
      </c>
    </row>
    <row r="10" spans="1:31">
      <c r="A10" s="14">
        <v>1975</v>
      </c>
      <c r="B10" s="15">
        <f>Oranges!J12</f>
        <v>15.331014987984613</v>
      </c>
      <c r="C10" s="15">
        <f>'Tangerines, etc.'!J12</f>
        <v>2.420449546934107</v>
      </c>
      <c r="D10" s="15">
        <f>Lemons!J12</f>
        <v>1.8742535976662276</v>
      </c>
      <c r="E10" s="15">
        <f>Limes!J12</f>
        <v>0.20729908668363334</v>
      </c>
      <c r="F10" s="15">
        <f>Grapefruit!J12</f>
        <v>8.1071322889671578</v>
      </c>
      <c r="G10" s="15">
        <f t="shared" si="1"/>
        <v>27.940149508235741</v>
      </c>
      <c r="H10" s="15">
        <f>Apples!J12</f>
        <v>18.895291977425313</v>
      </c>
      <c r="I10" s="15">
        <f>Apricots!J12</f>
        <v>7.3314719895542488E-2</v>
      </c>
      <c r="J10" s="15">
        <f>Avocados!J12</f>
        <v>0.68854903159191172</v>
      </c>
      <c r="K10" s="15">
        <f>Bananas!J12</f>
        <v>17.640167983960957</v>
      </c>
      <c r="L10" s="15" t="str">
        <f>Blueberries!J12</f>
        <v>NA</v>
      </c>
      <c r="M10" s="15">
        <v>0.63896875998388691</v>
      </c>
      <c r="N10" s="15">
        <v>0.13823950215999223</v>
      </c>
      <c r="O10" s="15">
        <f>Grapes!J12</f>
        <v>3.3210844410531744</v>
      </c>
      <c r="P10" s="15" t="str">
        <f>Kiwifruit!J12</f>
        <v>NA</v>
      </c>
      <c r="Q10" s="15">
        <f>Mangoes!J12</f>
        <v>0.15674540336060525</v>
      </c>
      <c r="R10" s="15">
        <f>Papayas!J12</f>
        <v>0.15550277117973077</v>
      </c>
      <c r="S10" s="15">
        <f>Peaches!J12</f>
        <v>4.7321192926893634</v>
      </c>
      <c r="T10" s="15">
        <f>Pears!J12</f>
        <v>2.6272617723827647</v>
      </c>
      <c r="U10" s="15">
        <f>Pineapples!J12</f>
        <v>0.97387173396674576</v>
      </c>
      <c r="V10" s="15">
        <v>1.2633060614058236</v>
      </c>
      <c r="W10" s="15" t="str">
        <f>Raspberries!J12</f>
        <v>NA</v>
      </c>
      <c r="X10" s="15">
        <f>Strawberries!J12</f>
        <v>1.6536511508382994</v>
      </c>
      <c r="Y10" s="15">
        <f>SUM(Cantaloupe!J12,Honeydew!J12,Watermelon!J12)</f>
        <v>15.919364179781731</v>
      </c>
      <c r="Z10" s="16">
        <f t="shared" si="2"/>
        <v>68.877438781675835</v>
      </c>
      <c r="AA10" s="16">
        <f t="shared" si="0"/>
        <v>96.817588289911583</v>
      </c>
    </row>
    <row r="11" spans="1:31">
      <c r="A11" s="11">
        <v>1976</v>
      </c>
      <c r="B11" s="12">
        <f>Oranges!J13</f>
        <v>14.236513403811315</v>
      </c>
      <c r="C11" s="12">
        <f>'Tangerines, etc.'!J13</f>
        <v>2.2386337055977257</v>
      </c>
      <c r="D11" s="12">
        <f>Lemons!J13</f>
        <v>1.8186029157742003</v>
      </c>
      <c r="E11" s="12">
        <f>Limes!J13</f>
        <v>0.23367650107095969</v>
      </c>
      <c r="F11" s="12">
        <f>Grapefruit!J13</f>
        <v>8.983161979778437</v>
      </c>
      <c r="G11" s="12">
        <f t="shared" si="1"/>
        <v>27.510588506032637</v>
      </c>
      <c r="H11" s="12">
        <f>Apples!J13</f>
        <v>16.555185517860846</v>
      </c>
      <c r="I11" s="12">
        <f>Apricots!J13</f>
        <v>8.7312587428623856E-2</v>
      </c>
      <c r="J11" s="12">
        <f>Avocados!J13</f>
        <v>1.1166097186231567</v>
      </c>
      <c r="K11" s="12">
        <f>Bananas!J13</f>
        <v>19.253330887242871</v>
      </c>
      <c r="L11" s="12" t="str">
        <f>Blueberries!J13</f>
        <v>NA</v>
      </c>
      <c r="M11" s="12">
        <v>0.75444768041828147</v>
      </c>
      <c r="N11" s="12">
        <v>0.1792005870617103</v>
      </c>
      <c r="O11" s="12">
        <f>Grapes!J13</f>
        <v>3.2485778115571531</v>
      </c>
      <c r="P11" s="12" t="str">
        <f>Kiwifruit!J13</f>
        <v>NA</v>
      </c>
      <c r="Q11" s="12">
        <f>Mangoes!J13</f>
        <v>0.18179122617928312</v>
      </c>
      <c r="R11" s="12">
        <f>Papayas!J13</f>
        <v>0.19209576444148876</v>
      </c>
      <c r="S11" s="12">
        <f>Peaches!J13</f>
        <v>4.8786433370789082</v>
      </c>
      <c r="T11" s="12">
        <f>Pears!J13</f>
        <v>2.7078467951818324</v>
      </c>
      <c r="U11" s="12">
        <f>Pineapples!J13</f>
        <v>1.0870961084229596</v>
      </c>
      <c r="V11" s="12">
        <v>1.1881807966610862</v>
      </c>
      <c r="W11" s="12" t="str">
        <f>Raspberries!J13</f>
        <v>NA</v>
      </c>
      <c r="X11" s="12">
        <f>Strawberries!J13</f>
        <v>1.5236636319856907</v>
      </c>
      <c r="Y11" s="12">
        <f>SUM(Cantaloupe!J13,Honeydew!J13,Watermelon!J13)</f>
        <v>16.946202949067811</v>
      </c>
      <c r="Z11" s="13">
        <f t="shared" si="2"/>
        <v>69.900185399211693</v>
      </c>
      <c r="AA11" s="13">
        <f t="shared" si="0"/>
        <v>97.410773905244326</v>
      </c>
    </row>
    <row r="12" spans="1:31">
      <c r="A12" s="11">
        <v>1977</v>
      </c>
      <c r="B12" s="12">
        <f>Oranges!J14</f>
        <v>12.973896993720459</v>
      </c>
      <c r="C12" s="12">
        <f>'Tangerines, etc.'!J14</f>
        <v>2.5093546102188986</v>
      </c>
      <c r="D12" s="12">
        <f>Lemons!J14</f>
        <v>2.0259167164737502</v>
      </c>
      <c r="E12" s="12">
        <f>Limes!J14</f>
        <v>0.22278594208386751</v>
      </c>
      <c r="F12" s="12">
        <f>Grapefruit!J14</f>
        <v>7.4951849857878718</v>
      </c>
      <c r="G12" s="12">
        <f t="shared" si="1"/>
        <v>25.22713924828485</v>
      </c>
      <c r="H12" s="12">
        <f>Apples!J14</f>
        <v>16.021534909822563</v>
      </c>
      <c r="I12" s="12">
        <f>Apricots!J14</f>
        <v>8.1067385885333673E-2</v>
      </c>
      <c r="J12" s="12">
        <f>Avocados!J14</f>
        <v>1.0661690254677874</v>
      </c>
      <c r="K12" s="12">
        <f>Bananas!J14</f>
        <v>19.209585949809078</v>
      </c>
      <c r="L12" s="12" t="str">
        <f>Blueberries!J14</f>
        <v>NA</v>
      </c>
      <c r="M12" s="12">
        <v>0.5798064829571512</v>
      </c>
      <c r="N12" s="12">
        <v>0.17697138109054256</v>
      </c>
      <c r="O12" s="12">
        <f>Grapes!J14</f>
        <v>3.2546411836900435</v>
      </c>
      <c r="P12" s="12" t="str">
        <f>Kiwifruit!J14</f>
        <v>NA</v>
      </c>
      <c r="Q12" s="12">
        <f>Mangoes!J14</f>
        <v>0.14156246168934658</v>
      </c>
      <c r="R12" s="12">
        <f>Papayas!J14</f>
        <v>0.2376175427603649</v>
      </c>
      <c r="S12" s="12">
        <f>Peaches!J14</f>
        <v>4.838448231239699</v>
      </c>
      <c r="T12" s="12">
        <f>Pears!J14</f>
        <v>2.2733701677624225</v>
      </c>
      <c r="U12" s="12">
        <f>Pineapples!J14</f>
        <v>1.2884411934307729</v>
      </c>
      <c r="V12" s="12">
        <v>1.4678826184281621</v>
      </c>
      <c r="W12" s="12" t="str">
        <f>Raspberries!J14</f>
        <v>NA</v>
      </c>
      <c r="X12" s="12">
        <f>Strawberries!J14</f>
        <v>1.7594703935270324</v>
      </c>
      <c r="Y12" s="12">
        <f>SUM(Cantaloupe!J14,Honeydew!J14,Watermelon!J14)</f>
        <v>17.469961087727427</v>
      </c>
      <c r="Z12" s="13">
        <f t="shared" si="2"/>
        <v>69.866530015287736</v>
      </c>
      <c r="AA12" s="13">
        <f t="shared" si="0"/>
        <v>95.093669263572593</v>
      </c>
    </row>
    <row r="13" spans="1:31">
      <c r="A13" s="11">
        <v>1978</v>
      </c>
      <c r="B13" s="12">
        <f>Oranges!J15</f>
        <v>12.983993755194643</v>
      </c>
      <c r="C13" s="12">
        <f>'Tangerines, etc.'!J15</f>
        <v>1.9644686299615877</v>
      </c>
      <c r="D13" s="12">
        <f>Lemons!J15</f>
        <v>2.048501650284229</v>
      </c>
      <c r="E13" s="12">
        <f>Limes!J15</f>
        <v>0.20889302275179814</v>
      </c>
      <c r="F13" s="12">
        <f>Grapefruit!J15</f>
        <v>8.0946694239130927</v>
      </c>
      <c r="G13" s="12">
        <f t="shared" si="1"/>
        <v>25.300526482105351</v>
      </c>
      <c r="H13" s="12">
        <f>Apples!J15</f>
        <v>17.413338992310713</v>
      </c>
      <c r="I13" s="12">
        <f>Apricots!J15</f>
        <v>6.5004380349080126E-2</v>
      </c>
      <c r="J13" s="12">
        <f>Avocados!J15</f>
        <v>1.1938720039535458</v>
      </c>
      <c r="K13" s="12">
        <f>Bananas!J15</f>
        <v>20.188242693802366</v>
      </c>
      <c r="L13" s="12" t="str">
        <f>Blueberries!J15</f>
        <v>NA</v>
      </c>
      <c r="M13" s="12">
        <v>0.48937709189747747</v>
      </c>
      <c r="N13" s="12">
        <v>0.17424354740885503</v>
      </c>
      <c r="O13" s="12">
        <f>Grapes!J15</f>
        <v>2.8373500634377393</v>
      </c>
      <c r="P13" s="12" t="str">
        <f>Kiwifruit!J15</f>
        <v>NA</v>
      </c>
      <c r="Q13" s="12">
        <f>Mangoes!J15</f>
        <v>0.19673708920187793</v>
      </c>
      <c r="R13" s="12">
        <f>Papayas!J15</f>
        <v>0.23953905249679897</v>
      </c>
      <c r="S13" s="12">
        <f>Peaches!J15</f>
        <v>5.7851984635083236</v>
      </c>
      <c r="T13" s="12">
        <f>Pears!J15</f>
        <v>2.1940201465614937</v>
      </c>
      <c r="U13" s="12">
        <f>Pineapples!J15</f>
        <v>1.3623559539052497</v>
      </c>
      <c r="V13" s="12">
        <v>1.4647887323943662</v>
      </c>
      <c r="W13" s="12" t="str">
        <f>Raspberries!J15</f>
        <v>NA</v>
      </c>
      <c r="X13" s="12">
        <f>Strawberries!J15</f>
        <v>1.9527261944874992</v>
      </c>
      <c r="Y13" s="12">
        <f>SUM(Cantaloupe!J15,Honeydew!J15,Watermelon!J15)</f>
        <v>18.188547116831771</v>
      </c>
      <c r="Z13" s="13">
        <f t="shared" si="2"/>
        <v>73.745341522547164</v>
      </c>
      <c r="AA13" s="13">
        <f t="shared" si="0"/>
        <v>99.045868004652519</v>
      </c>
    </row>
    <row r="14" spans="1:31">
      <c r="A14" s="11">
        <v>1979</v>
      </c>
      <c r="B14" s="12">
        <f>Oranges!J16</f>
        <v>11.10003168114461</v>
      </c>
      <c r="C14" s="12">
        <f>'Tangerines, etc.'!J16</f>
        <v>1.9153735753482477</v>
      </c>
      <c r="D14" s="12">
        <f>Lemons!J16</f>
        <v>1.8351817389944833</v>
      </c>
      <c r="E14" s="12">
        <f>Limes!J16</f>
        <v>0.25722332655841684</v>
      </c>
      <c r="F14" s="12">
        <f>Grapefruit!J16</f>
        <v>7.073371808902686</v>
      </c>
      <c r="G14" s="12">
        <f t="shared" si="1"/>
        <v>22.181182130948446</v>
      </c>
      <c r="H14" s="12">
        <f>Apples!J16</f>
        <v>16.644688539968282</v>
      </c>
      <c r="I14" s="12">
        <f>Apricots!J16</f>
        <v>7.1892648463708866E-2</v>
      </c>
      <c r="J14" s="12">
        <f>Avocados!J16</f>
        <v>0.8031903312523605</v>
      </c>
      <c r="K14" s="12">
        <f>Bananas!J16</f>
        <v>20.976650152185023</v>
      </c>
      <c r="L14" s="12" t="str">
        <f>Blueberries!J16</f>
        <v>NA</v>
      </c>
      <c r="M14" s="12">
        <v>0.62135922330097082</v>
      </c>
      <c r="N14" s="12">
        <v>0.12882184354935458</v>
      </c>
      <c r="O14" s="12">
        <f>Grapes!J16</f>
        <v>3.1744494226431104</v>
      </c>
      <c r="P14" s="12" t="str">
        <f>Kiwifruit!J16</f>
        <v>NA</v>
      </c>
      <c r="Q14" s="12">
        <f>Mangoes!J16</f>
        <v>0.19810679611650484</v>
      </c>
      <c r="R14" s="12">
        <f>Papayas!J16</f>
        <v>0.16228788518362178</v>
      </c>
      <c r="S14" s="12">
        <f>Peaches!J16</f>
        <v>6.3278429717180229</v>
      </c>
      <c r="T14" s="12">
        <f>Pears!J16</f>
        <v>2.1926830902552878</v>
      </c>
      <c r="U14" s="12">
        <f>Pineapples!J16</f>
        <v>1.3782186576614606</v>
      </c>
      <c r="V14" s="12">
        <v>1.5449556775010551</v>
      </c>
      <c r="W14" s="12" t="str">
        <f>Raspberries!J16</f>
        <v>NA</v>
      </c>
      <c r="X14" s="12">
        <f>Strawberries!J16</f>
        <v>1.7496167603474706</v>
      </c>
      <c r="Y14" s="12">
        <f>SUM(Cantaloupe!J16,Honeydew!J16,Watermelon!J16)</f>
        <v>17.345994801270798</v>
      </c>
      <c r="Z14" s="13">
        <f t="shared" si="2"/>
        <v>73.320758801417028</v>
      </c>
      <c r="AA14" s="13">
        <f t="shared" si="0"/>
        <v>95.501940932365471</v>
      </c>
    </row>
    <row r="15" spans="1:31">
      <c r="A15" s="11">
        <v>1980</v>
      </c>
      <c r="B15" s="12">
        <f>Oranges!J17</f>
        <v>13.815891378235246</v>
      </c>
      <c r="C15" s="12">
        <f>'Tangerines, etc.'!J17</f>
        <v>1.9707388156195085</v>
      </c>
      <c r="D15" s="12">
        <f>Lemons!J17</f>
        <v>1.8405677166362702</v>
      </c>
      <c r="E15" s="12">
        <f>Limes!J17</f>
        <v>0.34093711222295331</v>
      </c>
      <c r="F15" s="12">
        <f>Grapefruit!J17</f>
        <v>7.0783044013936784</v>
      </c>
      <c r="G15" s="12">
        <f t="shared" si="1"/>
        <v>25.046439424107653</v>
      </c>
      <c r="H15" s="12">
        <f>Apples!J17</f>
        <v>18.633074704903049</v>
      </c>
      <c r="I15" s="12">
        <f>Apricots!J17</f>
        <v>9.2148459113144759E-2</v>
      </c>
      <c r="J15" s="12">
        <f>Avocados!J17</f>
        <v>1.9726601266434223</v>
      </c>
      <c r="K15" s="12">
        <f>Bananas!J17</f>
        <v>20.769696916469794</v>
      </c>
      <c r="L15" s="12">
        <f>Blueberries!J17</f>
        <v>0.1612381546244171</v>
      </c>
      <c r="M15" s="12">
        <v>0.63103905570729735</v>
      </c>
      <c r="N15" s="12">
        <v>0.13742831297260744</v>
      </c>
      <c r="O15" s="12">
        <f>Grapes!J17</f>
        <v>3.6525779970059755</v>
      </c>
      <c r="P15" s="12" t="str">
        <f>Kiwifruit!J17</f>
        <v>NA</v>
      </c>
      <c r="Q15" s="12">
        <f>Mangoes!J17</f>
        <v>0.2374958283199986</v>
      </c>
      <c r="R15" s="12">
        <f>Papayas!J17</f>
        <v>0.19606896006604427</v>
      </c>
      <c r="S15" s="12">
        <f>Peaches!J17</f>
        <v>6.7296749163468368</v>
      </c>
      <c r="T15" s="12">
        <f>Pears!J17</f>
        <v>2.5087104936608804</v>
      </c>
      <c r="U15" s="12">
        <f>Pineapples!J17</f>
        <v>1.4121136804756593</v>
      </c>
      <c r="V15" s="12">
        <v>1.4634253444929433</v>
      </c>
      <c r="W15" s="12" t="str">
        <f>Raspberries!J17</f>
        <v>NA</v>
      </c>
      <c r="X15" s="12">
        <f>Strawberries!J17</f>
        <v>1.8079026549449779</v>
      </c>
      <c r="Y15" s="12">
        <f>SUM(Cantaloupe!J17,Honeydew!J17,Watermelon!J17)</f>
        <v>16.266692534010168</v>
      </c>
      <c r="Z15" s="13">
        <f t="shared" si="2"/>
        <v>76.671948139757205</v>
      </c>
      <c r="AA15" s="13">
        <f t="shared" si="0"/>
        <v>101.71838756386487</v>
      </c>
    </row>
    <row r="16" spans="1:31">
      <c r="A16" s="14">
        <v>1981</v>
      </c>
      <c r="B16" s="15">
        <f>Oranges!J18</f>
        <v>11.964475009349206</v>
      </c>
      <c r="C16" s="15">
        <f>'Tangerines, etc.'!J18</f>
        <v>1.8435596929370759</v>
      </c>
      <c r="D16" s="15">
        <f>Lemons!J18</f>
        <v>1.9278498451539068</v>
      </c>
      <c r="E16" s="15">
        <f>Limes!J18</f>
        <v>0.3981221908210556</v>
      </c>
      <c r="F16" s="15">
        <f>Grapefruit!J18</f>
        <v>6.4498133984458628</v>
      </c>
      <c r="G16" s="15">
        <f t="shared" si="1"/>
        <v>22.583820136707104</v>
      </c>
      <c r="H16" s="15">
        <f>Apples!J18</f>
        <v>16.331988625691782</v>
      </c>
      <c r="I16" s="15">
        <f>Apricots!J18</f>
        <v>8.7293773862223131E-2</v>
      </c>
      <c r="J16" s="15">
        <f>Avocados!J18</f>
        <v>1.4674343163772035</v>
      </c>
      <c r="K16" s="15">
        <f>Bananas!J18</f>
        <v>21.48404546759086</v>
      </c>
      <c r="L16" s="15">
        <f>Blueberries!J18</f>
        <v>0.14876199090300304</v>
      </c>
      <c r="M16" s="15">
        <v>0.48687197237852547</v>
      </c>
      <c r="N16" s="15">
        <v>0.20037744710087577</v>
      </c>
      <c r="O16" s="15">
        <f>Grapes!J18</f>
        <v>3.7245260923310783</v>
      </c>
      <c r="P16" s="15" t="str">
        <f>Kiwifruit!J18</f>
        <v>NA</v>
      </c>
      <c r="Q16" s="15">
        <f>Mangoes!J18</f>
        <v>0.19098744379603938</v>
      </c>
      <c r="R16" s="15">
        <f>Papayas!J18</f>
        <v>0.2059202229894854</v>
      </c>
      <c r="S16" s="15">
        <f>Peaches!J18</f>
        <v>6.5280226207352383</v>
      </c>
      <c r="T16" s="15">
        <f>Pears!J18</f>
        <v>2.7084525437128995</v>
      </c>
      <c r="U16" s="15">
        <f>Pineapples!J18</f>
        <v>1.4632163015402275</v>
      </c>
      <c r="V16" s="15">
        <v>1.6197829244323074</v>
      </c>
      <c r="W16" s="15" t="str">
        <f>Raspberries!J18</f>
        <v>NA</v>
      </c>
      <c r="X16" s="15">
        <f>Strawberries!J18</f>
        <v>1.9992635433064019</v>
      </c>
      <c r="Y16" s="15">
        <f>SUM(Cantaloupe!J18,Honeydew!J18,Watermelon!J18)</f>
        <v>17.531889879373473</v>
      </c>
      <c r="Z16" s="16">
        <f t="shared" si="2"/>
        <v>76.17883516612163</v>
      </c>
      <c r="AA16" s="16">
        <f t="shared" si="0"/>
        <v>98.762655302828733</v>
      </c>
    </row>
    <row r="17" spans="1:27">
      <c r="A17" s="14">
        <v>1982</v>
      </c>
      <c r="B17" s="15">
        <f>Oranges!J19</f>
        <v>11.327311316691649</v>
      </c>
      <c r="C17" s="15">
        <f>'Tangerines, etc.'!J19</f>
        <v>1.8316844130626133</v>
      </c>
      <c r="D17" s="15">
        <f>Lemons!J19</f>
        <v>1.9826234117937158</v>
      </c>
      <c r="E17" s="15">
        <f>Limes!J19</f>
        <v>0.36418235225409568</v>
      </c>
      <c r="F17" s="15">
        <f>Grapefruit!J19</f>
        <v>6.9832052241550109</v>
      </c>
      <c r="G17" s="15">
        <f t="shared" si="1"/>
        <v>22.489006717957082</v>
      </c>
      <c r="H17" s="15">
        <f>Apples!J19</f>
        <v>16.993923264274926</v>
      </c>
      <c r="I17" s="15">
        <f>Apricots!J19</f>
        <v>7.3298331093768848E-2</v>
      </c>
      <c r="J17" s="15">
        <f>Avocados!J19</f>
        <v>1.7460936827053939</v>
      </c>
      <c r="K17" s="15">
        <f>Bananas!J19</f>
        <v>22.540355229383088</v>
      </c>
      <c r="L17" s="15">
        <f>Blueberries!J19</f>
        <v>0.14490550760590556</v>
      </c>
      <c r="M17" s="15">
        <v>0.47785415266938863</v>
      </c>
      <c r="N17" s="15">
        <v>0.20424828156493877</v>
      </c>
      <c r="O17" s="15">
        <f>Grapes!J19</f>
        <v>5.2536608452264044</v>
      </c>
      <c r="P17" s="15">
        <f>Kiwifruit!J19</f>
        <v>9.0142470756455984E-2</v>
      </c>
      <c r="Q17" s="15">
        <f>Mangoes!J19</f>
        <v>0.27545274303581579</v>
      </c>
      <c r="R17" s="15">
        <f>Papayas!J19</f>
        <v>0.15561247781969781</v>
      </c>
      <c r="S17" s="15">
        <f>Peaches!J19</f>
        <v>5.0790025754991657</v>
      </c>
      <c r="T17" s="15">
        <f>Pears!J19</f>
        <v>2.7288812365621635</v>
      </c>
      <c r="U17" s="15">
        <f>Pineapples!J19</f>
        <v>1.5686857201922579</v>
      </c>
      <c r="V17" s="15">
        <v>1.0118309301083606</v>
      </c>
      <c r="W17" s="15" t="str">
        <f>Raspberries!J19</f>
        <v>NA</v>
      </c>
      <c r="X17" s="15">
        <f>Strawberries!J19</f>
        <v>2.1792685237824521</v>
      </c>
      <c r="Y17" s="15">
        <f>SUM(Cantaloupe!J19,Honeydew!J19,Watermelon!J19)</f>
        <v>19.972072975347565</v>
      </c>
      <c r="Z17" s="16">
        <f t="shared" si="2"/>
        <v>80.495288947627756</v>
      </c>
      <c r="AA17" s="16">
        <f t="shared" si="0"/>
        <v>102.98429566558484</v>
      </c>
    </row>
    <row r="18" spans="1:27">
      <c r="A18" s="14">
        <v>1983</v>
      </c>
      <c r="B18" s="15">
        <f>Oranges!J20</f>
        <v>14.557625636451322</v>
      </c>
      <c r="C18" s="15">
        <f>'Tangerines, etc.'!J20</f>
        <v>1.7768830441358492</v>
      </c>
      <c r="D18" s="15">
        <f>Lemons!J20</f>
        <v>2.2261465271170313</v>
      </c>
      <c r="E18" s="15">
        <f>Limes!J20</f>
        <v>0.48982071986353615</v>
      </c>
      <c r="F18" s="15">
        <f>Grapefruit!J20</f>
        <v>7.5991897463591087</v>
      </c>
      <c r="G18" s="15">
        <f t="shared" si="1"/>
        <v>26.649665673926847</v>
      </c>
      <c r="H18" s="15">
        <f>Apples!J20</f>
        <v>17.693456425026355</v>
      </c>
      <c r="I18" s="15">
        <f>Apricots!J20</f>
        <v>7.1126958861664411E-2</v>
      </c>
      <c r="J18" s="15">
        <f>Avocados!J20</f>
        <v>2.074517620045496</v>
      </c>
      <c r="K18" s="15">
        <f>Bananas!J20</f>
        <v>21.254593332678922</v>
      </c>
      <c r="L18" s="15">
        <f>Blueberries!J20</f>
        <v>0.12503066489690876</v>
      </c>
      <c r="M18" s="15">
        <v>0.67024886153636032</v>
      </c>
      <c r="N18" s="15">
        <v>0.13151975826586487</v>
      </c>
      <c r="O18" s="15">
        <f>Grapes!J20</f>
        <v>5.1350401162342179</v>
      </c>
      <c r="P18" s="15">
        <f>Kiwifruit!J20</f>
        <v>8.9327250146175749E-2</v>
      </c>
      <c r="Q18" s="15">
        <f>Mangoes!J20</f>
        <v>0.41028828204022921</v>
      </c>
      <c r="R18" s="15">
        <f>Papayas!J20</f>
        <v>0.17066647603357987</v>
      </c>
      <c r="S18" s="15">
        <f>Peaches!J20</f>
        <v>5.1604136880246854</v>
      </c>
      <c r="T18" s="15">
        <f>Pears!J20</f>
        <v>2.865203452739133</v>
      </c>
      <c r="U18" s="15">
        <f>Pineapples!J20</f>
        <v>1.5918005010520389</v>
      </c>
      <c r="V18" s="15">
        <v>1.3428536065930592</v>
      </c>
      <c r="W18" s="15" t="str">
        <f>Raspberries!J20</f>
        <v>NA</v>
      </c>
      <c r="X18" s="15">
        <f>Strawberries!J20</f>
        <v>2.1357026465278461</v>
      </c>
      <c r="Y18" s="15">
        <f>SUM(Cantaloupe!J20,Honeydew!J20,Watermelon!J20)</f>
        <v>17.822286658102406</v>
      </c>
      <c r="Z18" s="16">
        <f t="shared" si="2"/>
        <v>78.744076298804941</v>
      </c>
      <c r="AA18" s="16">
        <f t="shared" si="0"/>
        <v>105.39374197273179</v>
      </c>
    </row>
    <row r="19" spans="1:27">
      <c r="A19" s="14">
        <v>1984</v>
      </c>
      <c r="B19" s="15">
        <f>Oranges!J21</f>
        <v>11.499150786128927</v>
      </c>
      <c r="C19" s="15">
        <f>'Tangerines, etc.'!J21</f>
        <v>1.7241008337451056</v>
      </c>
      <c r="D19" s="15">
        <f>Lemons!J21</f>
        <v>2.0688706587080739</v>
      </c>
      <c r="E19" s="15">
        <f>Limes!J21</f>
        <v>0.42992862756760197</v>
      </c>
      <c r="F19" s="15">
        <f>Grapefruit!J21</f>
        <v>5.7996798011767954</v>
      </c>
      <c r="G19" s="15">
        <f t="shared" si="1"/>
        <v>21.521730707326505</v>
      </c>
      <c r="H19" s="15">
        <f>Apples!J21</f>
        <v>17.7748760541241</v>
      </c>
      <c r="I19" s="15">
        <f>Apricots!J21</f>
        <v>0.11412037525174742</v>
      </c>
      <c r="J19" s="15">
        <f>Avocados!J21</f>
        <v>1.729678271024083</v>
      </c>
      <c r="K19" s="15">
        <f>Bananas!J21</f>
        <v>22.180428859139912</v>
      </c>
      <c r="L19" s="15">
        <f>Blueberries!J21</f>
        <v>0.22180225768781631</v>
      </c>
      <c r="M19" s="15">
        <v>0.64616582327753991</v>
      </c>
      <c r="N19" s="15">
        <v>0.12104185353800329</v>
      </c>
      <c r="O19" s="15">
        <f>Grapes!J21</f>
        <v>5.5882857021475454</v>
      </c>
      <c r="P19" s="15">
        <f>Kiwifruit!J21</f>
        <v>0.12782845634403509</v>
      </c>
      <c r="Q19" s="15">
        <f>Mangoes!J21</f>
        <v>0.40988415387479471</v>
      </c>
      <c r="R19" s="15">
        <f>Papayas!J21</f>
        <v>0.24795069135342798</v>
      </c>
      <c r="S19" s="15">
        <f>Peaches!J21</f>
        <v>6.3644830927276717</v>
      </c>
      <c r="T19" s="15">
        <f>Pears!J21</f>
        <v>2.4356904645580646</v>
      </c>
      <c r="U19" s="15">
        <f>Pineapples!J21</f>
        <v>1.4265193697429213</v>
      </c>
      <c r="V19" s="15">
        <v>1.7484810533619914</v>
      </c>
      <c r="W19" s="15" t="str">
        <f>Raspberries!J21</f>
        <v>NA</v>
      </c>
      <c r="X19" s="15">
        <f>Strawberries!J21</f>
        <v>2.7268859478396257</v>
      </c>
      <c r="Y19" s="15">
        <f>SUM(Cantaloupe!J21,Honeydew!J21,Watermelon!J21)</f>
        <v>21.702806539509538</v>
      </c>
      <c r="Z19" s="16">
        <f t="shared" si="2"/>
        <v>85.566928965502825</v>
      </c>
      <c r="AA19" s="16">
        <f t="shared" si="0"/>
        <v>107.08865967282932</v>
      </c>
    </row>
    <row r="20" spans="1:27">
      <c r="A20" s="14">
        <v>1985</v>
      </c>
      <c r="B20" s="15">
        <f>Oranges!J22</f>
        <v>11.245249301787258</v>
      </c>
      <c r="C20" s="15">
        <f>'Tangerines, etc.'!J22</f>
        <v>1.3159255812104131</v>
      </c>
      <c r="D20" s="15">
        <f>Lemons!J22</f>
        <v>2.2062438728586584</v>
      </c>
      <c r="E20" s="15">
        <f>Limes!J22</f>
        <v>0.52894726868462272</v>
      </c>
      <c r="F20" s="15">
        <f>Grapefruit!J22</f>
        <v>5.3401549682483536</v>
      </c>
      <c r="G20" s="15">
        <f t="shared" si="1"/>
        <v>20.636520992789308</v>
      </c>
      <c r="H20" s="15">
        <f>Apples!J22</f>
        <v>16.721241093536818</v>
      </c>
      <c r="I20" s="15">
        <f>Apricots!J22</f>
        <v>0.14632476093027941</v>
      </c>
      <c r="J20" s="15">
        <f>Avocados!J22</f>
        <v>1.4245888302734979</v>
      </c>
      <c r="K20" s="15">
        <f>Bananas!J22</f>
        <v>23.48175421234054</v>
      </c>
      <c r="L20" s="15">
        <f>Blueberries!J22</f>
        <v>0.22975501748676957</v>
      </c>
      <c r="M20" s="15">
        <v>0.38927142653460028</v>
      </c>
      <c r="N20" s="15">
        <v>0.12640795752853656</v>
      </c>
      <c r="O20" s="15">
        <f>Grapes!J22</f>
        <v>6.2845097865817721</v>
      </c>
      <c r="P20" s="15">
        <f>Kiwifruit!J22</f>
        <v>0.16523529559769529</v>
      </c>
      <c r="Q20" s="15">
        <f>Mangoes!J22</f>
        <v>0.40508437261496394</v>
      </c>
      <c r="R20" s="15">
        <f>Papayas!J22</f>
        <v>0.17424328835137923</v>
      </c>
      <c r="S20" s="15">
        <f>Peaches!J22</f>
        <v>5.2205580669781018</v>
      </c>
      <c r="T20" s="15">
        <f>Pears!J22</f>
        <v>2.670759849748177</v>
      </c>
      <c r="U20" s="15">
        <f>Pineapples!J22</f>
        <v>1.3931336123388658</v>
      </c>
      <c r="V20" s="15">
        <v>1.3577017268709164</v>
      </c>
      <c r="W20" s="15" t="str">
        <f>Raspberries!J22</f>
        <v>NA</v>
      </c>
      <c r="X20" s="15">
        <f>Strawberries!J22</f>
        <v>2.7470795836723059</v>
      </c>
      <c r="Y20" s="15">
        <f>SUM(Cantaloupe!J22,Honeydew!J22,Watermelon!J22)</f>
        <v>21.866356797195408</v>
      </c>
      <c r="Z20" s="16">
        <f t="shared" si="2"/>
        <v>84.804005678580609</v>
      </c>
      <c r="AA20" s="16">
        <f t="shared" si="0"/>
        <v>105.44052667136992</v>
      </c>
    </row>
    <row r="21" spans="1:27">
      <c r="A21" s="11">
        <v>1986</v>
      </c>
      <c r="B21" s="12">
        <f>Oranges!J23</f>
        <v>13.022194879722086</v>
      </c>
      <c r="C21" s="12">
        <f>'Tangerines, etc.'!J23</f>
        <v>1.4635727012241881</v>
      </c>
      <c r="D21" s="12">
        <f>Lemons!J23</f>
        <v>2.3712606514826526</v>
      </c>
      <c r="E21" s="12">
        <f>Limes!J23</f>
        <v>0.55154295228636518</v>
      </c>
      <c r="F21" s="12">
        <f>Grapefruit!J23</f>
        <v>5.9485693838205975</v>
      </c>
      <c r="G21" s="12">
        <f t="shared" si="1"/>
        <v>23.35714056853589</v>
      </c>
      <c r="H21" s="12">
        <f>Apples!J23</f>
        <v>17.28205910581794</v>
      </c>
      <c r="I21" s="12">
        <f>Apricots!J23</f>
        <v>8.6919382591387526E-2</v>
      </c>
      <c r="J21" s="12">
        <f>Avocados!J23</f>
        <v>2.228023153861816</v>
      </c>
      <c r="K21" s="12">
        <f>Bananas!J23</f>
        <v>25.823287665540551</v>
      </c>
      <c r="L21" s="12">
        <f>Blueberries!J23</f>
        <v>0.17656357131281397</v>
      </c>
      <c r="M21" s="12">
        <v>0.4495805128588703</v>
      </c>
      <c r="N21" s="12">
        <v>0.13642993380455515</v>
      </c>
      <c r="O21" s="12">
        <f>Grapes!J23</f>
        <v>6.5194388619501078</v>
      </c>
      <c r="P21" s="12">
        <f>Kiwifruit!J23</f>
        <v>0.18680163390137591</v>
      </c>
      <c r="Q21" s="12">
        <f>Mangoes!J23</f>
        <v>0.46228667240111193</v>
      </c>
      <c r="R21" s="12">
        <f>Papayas!J23</f>
        <v>0.16728062630115811</v>
      </c>
      <c r="S21" s="12">
        <f>Peaches!J23</f>
        <v>5.5448148979227172</v>
      </c>
      <c r="T21" s="12">
        <f>Pears!J23</f>
        <v>2.8507373621879664</v>
      </c>
      <c r="U21" s="12">
        <f>Pineapples!J23</f>
        <v>1.6358959655268417</v>
      </c>
      <c r="V21" s="12">
        <v>1.2282799572825374</v>
      </c>
      <c r="W21" s="12" t="str">
        <f>Raspberries!J23</f>
        <v>NA</v>
      </c>
      <c r="X21" s="12">
        <f>Strawberries!J23</f>
        <v>2.6611228708794061</v>
      </c>
      <c r="Y21" s="12">
        <f>SUM(Cantaloupe!J23,Honeydew!J23,Watermelon!J23)</f>
        <v>22.395856904812362</v>
      </c>
      <c r="Z21" s="13">
        <f t="shared" si="2"/>
        <v>89.835379078953522</v>
      </c>
      <c r="AA21" s="13">
        <f t="shared" si="0"/>
        <v>113.19251964748941</v>
      </c>
    </row>
    <row r="22" spans="1:27">
      <c r="A22" s="11">
        <v>1987</v>
      </c>
      <c r="B22" s="12">
        <f>Oranges!J24</f>
        <v>12.422658852407704</v>
      </c>
      <c r="C22" s="12">
        <f>'Tangerines, etc.'!J24</f>
        <v>1.6861986907928217</v>
      </c>
      <c r="D22" s="12">
        <f>Lemons!J24</f>
        <v>2.3798934586242262</v>
      </c>
      <c r="E22" s="12">
        <f>Limes!J24</f>
        <v>0.48173845250306058</v>
      </c>
      <c r="F22" s="12">
        <f>Grapefruit!J24</f>
        <v>6.1550492588426033</v>
      </c>
      <c r="G22" s="12">
        <f t="shared" si="1"/>
        <v>23.125538713170414</v>
      </c>
      <c r="H22" s="12">
        <f>Apples!J24</f>
        <v>20.177605135161965</v>
      </c>
      <c r="I22" s="12">
        <f>Apricots!J24</f>
        <v>7.0386609569858788E-2</v>
      </c>
      <c r="J22" s="12">
        <f>Avocados!J24</f>
        <v>1.4978583548870692</v>
      </c>
      <c r="K22" s="12">
        <f>Bananas!J24</f>
        <v>25.017709757664615</v>
      </c>
      <c r="L22" s="12">
        <f>Blueberries!J24</f>
        <v>0.17576712080525861</v>
      </c>
      <c r="M22" s="12">
        <v>0.65922142963048391</v>
      </c>
      <c r="N22" s="12">
        <v>0.10244621434208064</v>
      </c>
      <c r="O22" s="12">
        <f>Grapes!J24</f>
        <v>6.4710249644310629</v>
      </c>
      <c r="P22" s="12">
        <f>Kiwifruit!J24</f>
        <v>0.25672970791255501</v>
      </c>
      <c r="Q22" s="12">
        <f>Mangoes!J24</f>
        <v>0.52854128226882591</v>
      </c>
      <c r="R22" s="12">
        <f>Papayas!J24</f>
        <v>0.17761342482001943</v>
      </c>
      <c r="S22" s="12">
        <f>Peaches!J24</f>
        <v>5.7471001301461264</v>
      </c>
      <c r="T22" s="12">
        <f>Pears!J24</f>
        <v>3.3676546008007153</v>
      </c>
      <c r="U22" s="12">
        <f>Pineapples!J24</f>
        <v>1.5372687435132861</v>
      </c>
      <c r="V22" s="12">
        <v>1.8159960297194444</v>
      </c>
      <c r="W22" s="12" t="str">
        <f>Raspberries!J24</f>
        <v>NA</v>
      </c>
      <c r="X22" s="12">
        <f>Strawberries!J24</f>
        <v>2.8656050147444034</v>
      </c>
      <c r="Y22" s="12">
        <f>SUM(Cantaloupe!J24,Honeydew!J24,Watermelon!J24)</f>
        <v>22.114344903708343</v>
      </c>
      <c r="Z22" s="13">
        <f t="shared" si="2"/>
        <v>92.582873424126106</v>
      </c>
      <c r="AA22" s="13">
        <f t="shared" si="0"/>
        <v>115.70841213729652</v>
      </c>
    </row>
    <row r="23" spans="1:27">
      <c r="A23" s="11">
        <v>1988</v>
      </c>
      <c r="B23" s="12">
        <f>Oranges!J25</f>
        <v>13.483938641993952</v>
      </c>
      <c r="C23" s="12">
        <f>'Tangerines, etc.'!J25</f>
        <v>1.6800449127283359</v>
      </c>
      <c r="D23" s="12">
        <f>Lemons!J25</f>
        <v>2.3714712211196778</v>
      </c>
      <c r="E23" s="12">
        <f>Limes!J25</f>
        <v>0.52961562580692756</v>
      </c>
      <c r="F23" s="12">
        <f>Grapefruit!J25</f>
        <v>6.4876067808558862</v>
      </c>
      <c r="G23" s="12">
        <f t="shared" si="1"/>
        <v>24.55267718250478</v>
      </c>
      <c r="H23" s="12">
        <f>Apples!J25</f>
        <v>19.217458408646579</v>
      </c>
      <c r="I23" s="12">
        <f>Apricots!J25</f>
        <v>0.14586834157072251</v>
      </c>
      <c r="J23" s="12">
        <f>Avocados!J25</f>
        <v>1.4797017398508701</v>
      </c>
      <c r="K23" s="12">
        <f>Bananas!J25</f>
        <v>24.287714114300407</v>
      </c>
      <c r="L23" s="12">
        <f>Blueberries!J25</f>
        <v>0.22952595899943273</v>
      </c>
      <c r="M23" s="12">
        <v>0.47633141649083138</v>
      </c>
      <c r="N23" s="12">
        <v>7.0759129843679131E-2</v>
      </c>
      <c r="O23" s="12">
        <f>Grapes!J25</f>
        <v>7.0708403523225174</v>
      </c>
      <c r="P23" s="12">
        <f>Kiwifruit!J25</f>
        <v>0.31271605290975063</v>
      </c>
      <c r="Q23" s="12">
        <f>Mangoes!J25</f>
        <v>0.3566168818182931</v>
      </c>
      <c r="R23" s="12">
        <f>Papayas!J25</f>
        <v>0.14856726566294318</v>
      </c>
      <c r="S23" s="12">
        <f>Peaches!J25</f>
        <v>6.4118534737838795</v>
      </c>
      <c r="T23" s="12">
        <f>Pears!J25</f>
        <v>3.0842360675626379</v>
      </c>
      <c r="U23" s="12">
        <f>Pineapples!J25</f>
        <v>1.6683672011786745</v>
      </c>
      <c r="V23" s="12">
        <v>1.6308822509091059</v>
      </c>
      <c r="W23" s="12" t="str">
        <f>Raspberries!J25</f>
        <v>NA</v>
      </c>
      <c r="X23" s="12">
        <f>Strawberries!J25</f>
        <v>3.0672799474330774</v>
      </c>
      <c r="Y23" s="12">
        <f>SUM(Cantaloupe!J25,Honeydew!J25,Watermelon!J25)</f>
        <v>21.582716909979148</v>
      </c>
      <c r="Z23" s="13">
        <f t="shared" si="2"/>
        <v>91.24143551326253</v>
      </c>
      <c r="AA23" s="13">
        <f t="shared" si="0"/>
        <v>115.79411269576731</v>
      </c>
    </row>
    <row r="24" spans="1:27">
      <c r="A24" s="11">
        <v>1989</v>
      </c>
      <c r="B24" s="12">
        <f>Oranges!J26</f>
        <v>11.80286016932021</v>
      </c>
      <c r="C24" s="12">
        <f>'Tangerines, etc.'!J26</f>
        <v>1.6129313914306616</v>
      </c>
      <c r="D24" s="12">
        <f>Lemons!J26</f>
        <v>2.2915290142309441</v>
      </c>
      <c r="E24" s="12">
        <f>Limes!J26</f>
        <v>0.65776611946845143</v>
      </c>
      <c r="F24" s="12">
        <f>Grapefruit!J26</f>
        <v>6.4058709549028521</v>
      </c>
      <c r="G24" s="12">
        <f t="shared" si="1"/>
        <v>22.770957649353118</v>
      </c>
      <c r="H24" s="12">
        <f>Apples!J26</f>
        <v>20.571749951263889</v>
      </c>
      <c r="I24" s="12">
        <f>Apricots!J26</f>
        <v>8.1845622660122408E-2</v>
      </c>
      <c r="J24" s="12">
        <f>Avocados!J26</f>
        <v>1.0178741176185202</v>
      </c>
      <c r="K24" s="12">
        <f>Bananas!J26</f>
        <v>24.71300792466625</v>
      </c>
      <c r="L24" s="12">
        <f>Blueberries!J26</f>
        <v>0.21158266691463642</v>
      </c>
      <c r="M24" s="12">
        <v>0.49517946810489116</v>
      </c>
      <c r="N24" s="12">
        <v>6.4842202805274446E-2</v>
      </c>
      <c r="O24" s="12">
        <f>Grapes!J26</f>
        <v>7.2937151942946272</v>
      </c>
      <c r="P24" s="12">
        <f>Kiwifruit!J26</f>
        <v>0.43436553440378106</v>
      </c>
      <c r="Q24" s="12">
        <f>Mangoes!J26</f>
        <v>0.48475956368105699</v>
      </c>
      <c r="R24" s="12">
        <f>Papayas!J26</f>
        <v>0.13290444000614532</v>
      </c>
      <c r="S24" s="12">
        <f>Peaches!J26</f>
        <v>5.562455830388692</v>
      </c>
      <c r="T24" s="12">
        <f>Pears!J26</f>
        <v>3.0727806793813759</v>
      </c>
      <c r="U24" s="12">
        <f>Pineapples!J26</f>
        <v>1.8641150714395449</v>
      </c>
      <c r="V24" s="12">
        <v>1.3394530649869409</v>
      </c>
      <c r="W24" s="12" t="str">
        <f>Raspberries!J26</f>
        <v>NA</v>
      </c>
      <c r="X24" s="12">
        <f>Strawberries!J26</f>
        <v>2.9930332899386274</v>
      </c>
      <c r="Y24" s="12">
        <f>SUM(Cantaloupe!J26,Honeydew!J26,Watermelon!J26)</f>
        <v>24.090066554163872</v>
      </c>
      <c r="Z24" s="13">
        <f t="shared" si="2"/>
        <v>94.423731176718249</v>
      </c>
      <c r="AA24" s="13">
        <f t="shared" si="0"/>
        <v>117.19468882607137</v>
      </c>
    </row>
    <row r="25" spans="1:27">
      <c r="A25" s="11">
        <v>1990</v>
      </c>
      <c r="B25" s="12">
        <f>Oranges!J27</f>
        <v>11.993130227240018</v>
      </c>
      <c r="C25" s="12">
        <f>'Tangerines, etc.'!J27</f>
        <v>1.2553361804799923</v>
      </c>
      <c r="D25" s="12">
        <f>Lemons!J27</f>
        <v>2.4964733229040572</v>
      </c>
      <c r="E25" s="12">
        <f>Limes!J27</f>
        <v>0.6275159958014791</v>
      </c>
      <c r="F25" s="12">
        <f>Grapefruit!J27</f>
        <v>4.4537596869608578</v>
      </c>
      <c r="G25" s="12">
        <f t="shared" si="1"/>
        <v>20.826215413386404</v>
      </c>
      <c r="H25" s="12">
        <f>Apples!J27</f>
        <v>19.020554253013163</v>
      </c>
      <c r="I25" s="12">
        <f>Apricots!J27</f>
        <v>0.14325300241472502</v>
      </c>
      <c r="J25" s="12">
        <f>Avocados!J27</f>
        <v>1.3382707530423936</v>
      </c>
      <c r="K25" s="12">
        <f>Bananas!J27</f>
        <v>24.343081367191882</v>
      </c>
      <c r="L25" s="12">
        <f>Blueberries!J27</f>
        <v>9.8601378472166698E-2</v>
      </c>
      <c r="M25" s="12">
        <v>0.35978027601426449</v>
      </c>
      <c r="N25" s="12">
        <v>5.056079736632689E-2</v>
      </c>
      <c r="O25" s="12">
        <f>Grapes!J27</f>
        <v>7.2019949810785064</v>
      </c>
      <c r="P25" s="12">
        <f>Kiwifruit!J27</f>
        <v>0.43686782601826235</v>
      </c>
      <c r="Q25" s="12">
        <f>Mangoes!J27</f>
        <v>0.50859326275726413</v>
      </c>
      <c r="R25" s="12">
        <f>Papayas!J27</f>
        <v>0.1674535845073801</v>
      </c>
      <c r="S25" s="12">
        <f>Peaches!J27</f>
        <v>5.2618139622279436</v>
      </c>
      <c r="T25" s="12">
        <f>Pears!J27</f>
        <v>3.0935526162334765</v>
      </c>
      <c r="U25" s="12">
        <f>Pineapples!J27</f>
        <v>1.9461304431260291</v>
      </c>
      <c r="V25" s="12">
        <v>1.4665880415140806</v>
      </c>
      <c r="W25" s="12" t="str">
        <f>Raspberries!J27</f>
        <v>NA</v>
      </c>
      <c r="X25" s="12">
        <f>Strawberries!J27</f>
        <v>2.9794219052340365</v>
      </c>
      <c r="Y25" s="12">
        <f>SUM(Cantaloupe!J27,Honeydew!J27,Watermelon!J27)</f>
        <v>22.336558617050194</v>
      </c>
      <c r="Z25" s="13">
        <f t="shared" si="2"/>
        <v>90.753077067262097</v>
      </c>
      <c r="AA25" s="13">
        <f t="shared" si="0"/>
        <v>111.5792924806485</v>
      </c>
    </row>
    <row r="26" spans="1:27">
      <c r="A26" s="14">
        <v>1991</v>
      </c>
      <c r="B26" s="15">
        <f>Oranges!J28</f>
        <v>8.1753666176186321</v>
      </c>
      <c r="C26" s="15">
        <f>'Tangerines, etc.'!J28</f>
        <v>1.3078457126209468</v>
      </c>
      <c r="D26" s="15">
        <f>Lemons!J28</f>
        <v>2.4925417148029485</v>
      </c>
      <c r="E26" s="15">
        <f>Limes!J28</f>
        <v>0.71554077391231852</v>
      </c>
      <c r="F26" s="15">
        <f>Grapefruit!J28</f>
        <v>5.6820406448872323</v>
      </c>
      <c r="G26" s="15">
        <f t="shared" si="1"/>
        <v>18.373335463842078</v>
      </c>
      <c r="H26" s="15">
        <f>Apples!J28</f>
        <v>17.600186748925118</v>
      </c>
      <c r="I26" s="15">
        <f>Apricots!J28</f>
        <v>0.1157185800002367</v>
      </c>
      <c r="J26" s="15">
        <f>Avocados!J28</f>
        <v>1.3565779725672895</v>
      </c>
      <c r="K26" s="15">
        <f>Bananas!J28</f>
        <v>25.031065946594186</v>
      </c>
      <c r="L26" s="15">
        <f>Blueberries!J28</f>
        <v>0.15351903208372614</v>
      </c>
      <c r="M26" s="15">
        <v>0.36655118681778204</v>
      </c>
      <c r="N26" s="15">
        <v>6.5656339480649639E-2</v>
      </c>
      <c r="O26" s="15">
        <f>Grapes!J28</f>
        <v>6.6922783448264918</v>
      </c>
      <c r="P26" s="15">
        <f>Kiwifruit!J28</f>
        <v>0.29281545991605296</v>
      </c>
      <c r="Q26" s="15">
        <f>Mangoes!J28</f>
        <v>0.80907756821687393</v>
      </c>
      <c r="R26" s="15">
        <f>Papayas!J28</f>
        <v>0.16077367027886369</v>
      </c>
      <c r="S26" s="15">
        <f>Peaches!J28</f>
        <v>6.0884464265285434</v>
      </c>
      <c r="T26" s="15">
        <f>Pears!J28</f>
        <v>3.0232251110608237</v>
      </c>
      <c r="U26" s="15">
        <f>Pineapples!J28</f>
        <v>1.8148724027882428</v>
      </c>
      <c r="V26" s="15">
        <v>1.3456906107860966</v>
      </c>
      <c r="W26" s="15" t="str">
        <f>Raspberries!J28</f>
        <v>NA</v>
      </c>
      <c r="X26" s="15">
        <f>Strawberries!J28</f>
        <v>3.2824582927339221</v>
      </c>
      <c r="Y26" s="15">
        <f>SUM(Cantaloupe!J28,Honeydew!J28,Watermelon!J28)</f>
        <v>21.150580883890285</v>
      </c>
      <c r="Z26" s="16">
        <f t="shared" si="2"/>
        <v>89.349494577495179</v>
      </c>
      <c r="AA26" s="16">
        <f t="shared" si="0"/>
        <v>107.72283004133726</v>
      </c>
    </row>
    <row r="27" spans="1:27">
      <c r="A27" s="14">
        <v>1992</v>
      </c>
      <c r="B27" s="15">
        <f>Oranges!J29</f>
        <v>12.447897848918229</v>
      </c>
      <c r="C27" s="15">
        <f>'Tangerines, etc.'!J29</f>
        <v>1.8303269894416736</v>
      </c>
      <c r="D27" s="15">
        <f>Lemons!J29</f>
        <v>2.4244350231570366</v>
      </c>
      <c r="E27" s="15">
        <f>Limes!J29</f>
        <v>0.97192846003745881</v>
      </c>
      <c r="F27" s="15">
        <f>Grapefruit!J29</f>
        <v>5.7421154011927262</v>
      </c>
      <c r="G27" s="15">
        <f t="shared" si="1"/>
        <v>23.416703722747123</v>
      </c>
      <c r="H27" s="15">
        <f>Apples!J29</f>
        <v>18.597851215058736</v>
      </c>
      <c r="I27" s="15">
        <f>Apricots!J29</f>
        <v>0.13749857918051803</v>
      </c>
      <c r="J27" s="15">
        <f>Avocados!J29</f>
        <v>2.0536241406961619</v>
      </c>
      <c r="K27" s="15">
        <f>Bananas!J29</f>
        <v>27.099504075610952</v>
      </c>
      <c r="L27" s="15">
        <f>Blueberries!J29</f>
        <v>0.18426572827703253</v>
      </c>
      <c r="M27" s="15">
        <v>0.486429577958224</v>
      </c>
      <c r="N27" s="15">
        <v>7.1518151281660169E-2</v>
      </c>
      <c r="O27" s="15">
        <f>Grapes!J29</f>
        <v>6.5593387901917604</v>
      </c>
      <c r="P27" s="15">
        <f>Kiwifruit!J29</f>
        <v>0.46626118343986234</v>
      </c>
      <c r="Q27" s="15">
        <f>Mangoes!J29</f>
        <v>0.63918853690627253</v>
      </c>
      <c r="R27" s="15">
        <f>Papayas!J29</f>
        <v>0.225664476398826</v>
      </c>
      <c r="S27" s="15">
        <f>Peaches!J29</f>
        <v>5.6906735852141352</v>
      </c>
      <c r="T27" s="15">
        <f>Pears!J29</f>
        <v>2.9998550236272306</v>
      </c>
      <c r="U27" s="15">
        <f>Pineapples!J29</f>
        <v>1.8923598838431412</v>
      </c>
      <c r="V27" s="15">
        <v>1.6783256907518278</v>
      </c>
      <c r="W27" s="15">
        <f>Raspberries!J29</f>
        <v>3.798279334402517E-2</v>
      </c>
      <c r="X27" s="15">
        <f>Strawberries!J29</f>
        <v>3.2991812965658989</v>
      </c>
      <c r="Y27" s="15">
        <f>SUM(Cantaloupe!J29,Honeydew!J29,Watermelon!J29)</f>
        <v>22.963818935124998</v>
      </c>
      <c r="Z27" s="16">
        <f t="shared" si="2"/>
        <v>95.083341663471288</v>
      </c>
      <c r="AA27" s="16">
        <f t="shared" si="0"/>
        <v>118.5000453862184</v>
      </c>
    </row>
    <row r="28" spans="1:27">
      <c r="A28" s="14">
        <v>1993</v>
      </c>
      <c r="B28" s="15">
        <f>Oranges!J30</f>
        <v>13.709442662004573</v>
      </c>
      <c r="C28" s="15">
        <f>'Tangerines, etc.'!J30</f>
        <v>1.7674673354993649</v>
      </c>
      <c r="D28" s="15">
        <f>Lemons!J30</f>
        <v>2.5282856358653003</v>
      </c>
      <c r="E28" s="15">
        <f>Limes!J30</f>
        <v>0.90490530735003605</v>
      </c>
      <c r="F28" s="15">
        <f>Grapefruit!J30</f>
        <v>6.0066136021864942</v>
      </c>
      <c r="G28" s="15">
        <f t="shared" si="1"/>
        <v>24.916714542905769</v>
      </c>
      <c r="H28" s="15">
        <f>Apples!J30</f>
        <v>18.455243757707429</v>
      </c>
      <c r="I28" s="15">
        <f>Apricots!J30</f>
        <v>0.11735190486253866</v>
      </c>
      <c r="J28" s="15">
        <f>Avocados!J30</f>
        <v>1.2623280244375705</v>
      </c>
      <c r="K28" s="15">
        <f>Bananas!J30</f>
        <v>26.580853393786864</v>
      </c>
      <c r="L28" s="15">
        <f>Blueberries!J30</f>
        <v>0.24202904791991919</v>
      </c>
      <c r="M28" s="15">
        <v>0.3940423046627346</v>
      </c>
      <c r="N28" s="15">
        <v>6.7725789845684364E-2</v>
      </c>
      <c r="O28" s="15">
        <f>Grapes!J30</f>
        <v>6.425198953142699</v>
      </c>
      <c r="P28" s="15">
        <f>Kiwifruit!J30</f>
        <v>0.47058674601909661</v>
      </c>
      <c r="Q28" s="15">
        <f>Mangoes!J30</f>
        <v>0.84590901231484494</v>
      </c>
      <c r="R28" s="15">
        <f>Papayas!J30</f>
        <v>0.26574302126760291</v>
      </c>
      <c r="S28" s="15">
        <f>Peaches!J30</f>
        <v>5.5505946091333511</v>
      </c>
      <c r="T28" s="15">
        <f>Pears!J30</f>
        <v>3.2182163994757986</v>
      </c>
      <c r="U28" s="15">
        <f>Pineapples!J30</f>
        <v>1.9349147951048011</v>
      </c>
      <c r="V28" s="15">
        <v>1.2053835661178458</v>
      </c>
      <c r="W28" s="15">
        <f>Raspberries!J30</f>
        <v>5.2039770352000927E-2</v>
      </c>
      <c r="X28" s="15">
        <f>Strawberries!J30</f>
        <v>3.3232730975389524</v>
      </c>
      <c r="Y28" s="15">
        <f>SUM(Cantaloupe!J30,Honeydew!J30,Watermelon!J30)</f>
        <v>22.286412812203416</v>
      </c>
      <c r="Z28" s="16">
        <f t="shared" si="2"/>
        <v>92.697847005893124</v>
      </c>
      <c r="AA28" s="16">
        <f t="shared" si="0"/>
        <v>117.61456154879889</v>
      </c>
    </row>
    <row r="29" spans="1:27">
      <c r="A29" s="14">
        <v>1994</v>
      </c>
      <c r="B29" s="15">
        <f>Oranges!J31</f>
        <v>12.539789550403135</v>
      </c>
      <c r="C29" s="15">
        <f>'Tangerines, etc.'!J31</f>
        <v>1.9907516448113383</v>
      </c>
      <c r="D29" s="15">
        <f>Lemons!J31</f>
        <v>2.547282785899458</v>
      </c>
      <c r="E29" s="15">
        <f>Limes!J31</f>
        <v>0.92163989630381926</v>
      </c>
      <c r="F29" s="15">
        <f>Grapefruit!J31</f>
        <v>5.885498951966067</v>
      </c>
      <c r="G29" s="15">
        <f t="shared" si="1"/>
        <v>23.884962829383817</v>
      </c>
      <c r="H29" s="15">
        <f>Apples!J31</f>
        <v>18.799204334164379</v>
      </c>
      <c r="I29" s="15">
        <f>Apricots!J31</f>
        <v>0.13362114517378035</v>
      </c>
      <c r="J29" s="15">
        <f>Avocados!J31</f>
        <v>1.2847979774973808</v>
      </c>
      <c r="K29" s="15">
        <f>Bananas!J31</f>
        <v>27.758924368727129</v>
      </c>
      <c r="L29" s="15">
        <f>Blueberries!J31</f>
        <v>0.24399368347530331</v>
      </c>
      <c r="M29" s="15">
        <v>0.47984330159887029</v>
      </c>
      <c r="N29" s="15">
        <v>7.2881223335529211E-2</v>
      </c>
      <c r="O29" s="15">
        <f>Grapes!J31</f>
        <v>6.4691650853889948</v>
      </c>
      <c r="P29" s="15">
        <f>Kiwifruit!J31</f>
        <v>0.46509413016254431</v>
      </c>
      <c r="Q29" s="15">
        <f>Mangoes!J31</f>
        <v>0.92019124189556489</v>
      </c>
      <c r="R29" s="15">
        <f>Papayas!J31</f>
        <v>0.28524954827738053</v>
      </c>
      <c r="S29" s="15">
        <f>Peaches!J31</f>
        <v>5.1449498170333596</v>
      </c>
      <c r="T29" s="15">
        <f>Pears!J31</f>
        <v>3.3035404075305728</v>
      </c>
      <c r="U29" s="15">
        <f>Pineapples!J31</f>
        <v>1.915953780045248</v>
      </c>
      <c r="V29" s="15">
        <v>1.5189484352935816</v>
      </c>
      <c r="W29" s="15">
        <f>Raspberries!J31</f>
        <v>6.9594238912069742E-2</v>
      </c>
      <c r="X29" s="15">
        <f>Strawberries!J31</f>
        <v>3.7193094337903707</v>
      </c>
      <c r="Y29" s="15">
        <f>SUM(Cantaloupe!J31,Honeydew!J31,Watermelon!J31)</f>
        <v>23.049798314277474</v>
      </c>
      <c r="Z29" s="16">
        <f t="shared" si="2"/>
        <v>95.635060466579517</v>
      </c>
      <c r="AA29" s="16">
        <f t="shared" si="0"/>
        <v>119.52002329596334</v>
      </c>
    </row>
    <row r="30" spans="1:27">
      <c r="A30" s="14">
        <v>1995</v>
      </c>
      <c r="B30" s="15">
        <f>Oranges!J32</f>
        <v>11.462839092576822</v>
      </c>
      <c r="C30" s="15">
        <f>'Tangerines, etc.'!J32</f>
        <v>1.8873569753525767</v>
      </c>
      <c r="D30" s="15">
        <f>Lemons!J32</f>
        <v>2.7210540136732013</v>
      </c>
      <c r="E30" s="15">
        <f>Limes!J32</f>
        <v>1.1240397820739196</v>
      </c>
      <c r="F30" s="15">
        <f>Grapefruit!J32</f>
        <v>5.81442251097931</v>
      </c>
      <c r="G30" s="15">
        <f t="shared" si="1"/>
        <v>23.009712374655827</v>
      </c>
      <c r="H30" s="15">
        <f>Apples!J32</f>
        <v>18.133381627201519</v>
      </c>
      <c r="I30" s="15">
        <f>Apricots!J32</f>
        <v>9.0751809181525894E-2</v>
      </c>
      <c r="J30" s="15">
        <f>Avocados!J32</f>
        <v>1.4968123890950149</v>
      </c>
      <c r="K30" s="15">
        <f>Bananas!J32</f>
        <v>27.0628796092393</v>
      </c>
      <c r="L30" s="15">
        <f>Blueberries!J32</f>
        <v>0.29532070063813748</v>
      </c>
      <c r="M30" s="15">
        <v>0.26388295833676917</v>
      </c>
      <c r="N30" s="15">
        <v>7.8933964886453933E-2</v>
      </c>
      <c r="O30" s="15">
        <f>Grapes!J32</f>
        <v>6.8584378065528755</v>
      </c>
      <c r="P30" s="15">
        <f>Kiwifruit!J32</f>
        <v>0.46264290328335028</v>
      </c>
      <c r="Q30" s="15">
        <f>Mangoes!J32</f>
        <v>1.0635229988332702</v>
      </c>
      <c r="R30" s="15">
        <f>Papayas!J32</f>
        <v>0.34926863672685393</v>
      </c>
      <c r="S30" s="15">
        <f>Peaches!J32</f>
        <v>5.0561981114733427</v>
      </c>
      <c r="T30" s="15">
        <f>Pears!J32</f>
        <v>3.2219367350326742</v>
      </c>
      <c r="U30" s="15">
        <f>Pineapples!J32</f>
        <v>1.8120235071673225</v>
      </c>
      <c r="V30" s="15">
        <v>0.88141860840270558</v>
      </c>
      <c r="W30" s="15">
        <f>Raspberries!J32</f>
        <v>4.6325514582096883E-2</v>
      </c>
      <c r="X30" s="15">
        <f>Strawberries!J32</f>
        <v>3.7725946795619691</v>
      </c>
      <c r="Y30" s="15">
        <f>SUM(Cantaloupe!J32,Honeydew!J32,Watermelon!J32)</f>
        <v>23.635621601766225</v>
      </c>
      <c r="Z30" s="16">
        <f t="shared" si="2"/>
        <v>94.58195416196142</v>
      </c>
      <c r="AA30" s="16">
        <f t="shared" si="0"/>
        <v>117.59166653661725</v>
      </c>
    </row>
    <row r="31" spans="1:27">
      <c r="A31" s="11">
        <v>1996</v>
      </c>
      <c r="B31" s="12">
        <f>Oranges!J33</f>
        <v>12.195007175516471</v>
      </c>
      <c r="C31" s="12">
        <f>'Tangerines, etc.'!J33</f>
        <v>2.0412986592235818</v>
      </c>
      <c r="D31" s="12">
        <f>Lemons!J33</f>
        <v>2.7434810983363835</v>
      </c>
      <c r="E31" s="12">
        <f>Limes!J33</f>
        <v>1.0833821242508885</v>
      </c>
      <c r="F31" s="12">
        <f>Grapefruit!J33</f>
        <v>5.6667467210638769</v>
      </c>
      <c r="G31" s="12">
        <f t="shared" si="1"/>
        <v>23.729915778391202</v>
      </c>
      <c r="H31" s="12">
        <f>Apples!J33</f>
        <v>18.121968592322979</v>
      </c>
      <c r="I31" s="12">
        <f>Apricots!J33</f>
        <v>8.0263250601667988E-2</v>
      </c>
      <c r="J31" s="12">
        <f>Avocados!J33</f>
        <v>1.5044663974457386</v>
      </c>
      <c r="K31" s="12">
        <f>Bananas!J33</f>
        <v>27.584761947142219</v>
      </c>
      <c r="L31" s="12">
        <f>Blueberries!J33</f>
        <v>0.24955964207708028</v>
      </c>
      <c r="M31" s="12">
        <v>0.3707132199139308</v>
      </c>
      <c r="N31" s="12">
        <v>7.6910134777663661E-2</v>
      </c>
      <c r="O31" s="12">
        <f>Grapes!J33</f>
        <v>6.1881737528482077</v>
      </c>
      <c r="P31" s="12">
        <f>Kiwifruit!J33</f>
        <v>0.41601988670211781</v>
      </c>
      <c r="Q31" s="12">
        <f>Mangoes!J33</f>
        <v>1.2714718523215671</v>
      </c>
      <c r="R31" s="12">
        <f>Papayas!J33</f>
        <v>0.51504262664693867</v>
      </c>
      <c r="S31" s="12">
        <f>Peaches!J33</f>
        <v>4.1565877545268801</v>
      </c>
      <c r="T31" s="12">
        <f>Pears!J33</f>
        <v>2.9320118142389919</v>
      </c>
      <c r="U31" s="12">
        <f>Pineapples!J33</f>
        <v>1.8001655745790177</v>
      </c>
      <c r="V31" s="12">
        <v>1.3568484464172481</v>
      </c>
      <c r="W31" s="12">
        <f>Raspberries!J33</f>
        <v>4.1757857235998487E-2</v>
      </c>
      <c r="X31" s="12">
        <f>Strawberries!J33</f>
        <v>3.9706866616975764</v>
      </c>
      <c r="Y31" s="12">
        <f>SUM(Cantaloupe!J33,Honeydew!J33,Watermelon!J33)</f>
        <v>26.260282878001391</v>
      </c>
      <c r="Z31" s="13">
        <f t="shared" si="2"/>
        <v>96.897692289497201</v>
      </c>
      <c r="AA31" s="13">
        <f t="shared" si="0"/>
        <v>120.6276080678884</v>
      </c>
    </row>
    <row r="32" spans="1:27">
      <c r="A32" s="11">
        <v>1997</v>
      </c>
      <c r="B32" s="12">
        <f>Oranges!J34</f>
        <v>13.488588006390339</v>
      </c>
      <c r="C32" s="12">
        <f>'Tangerines, etc.'!J34</f>
        <v>2.3934003370763359</v>
      </c>
      <c r="D32" s="12">
        <f>Lemons!J34</f>
        <v>2.6458797169811317</v>
      </c>
      <c r="E32" s="12">
        <f>Limes!J34</f>
        <v>1.0908755896226414</v>
      </c>
      <c r="F32" s="12">
        <f>Grapefruit!J34</f>
        <v>5.9900002211084882</v>
      </c>
      <c r="G32" s="12">
        <f t="shared" si="1"/>
        <v>25.608743871178937</v>
      </c>
      <c r="H32" s="12">
        <f>Apples!J34</f>
        <v>17.553537735849055</v>
      </c>
      <c r="I32" s="12">
        <f>Apricots!J34</f>
        <v>0.13181915782376738</v>
      </c>
      <c r="J32" s="12">
        <f>Avocados!J34</f>
        <v>1.6442904672568446</v>
      </c>
      <c r="K32" s="12">
        <f>Bananas!J34</f>
        <v>27.143181684938735</v>
      </c>
      <c r="L32" s="12">
        <f>Blueberries!J34</f>
        <v>0.26873336460104358</v>
      </c>
      <c r="M32" s="12">
        <v>0.54929993375819608</v>
      </c>
      <c r="N32" s="12">
        <v>7.0106433715303104E-2</v>
      </c>
      <c r="O32" s="12">
        <f>Grapes!J34</f>
        <v>7.1421250737028297</v>
      </c>
      <c r="P32" s="12">
        <f>Kiwifruit!J34</f>
        <v>0.47559690836313545</v>
      </c>
      <c r="Q32" s="12">
        <f>Mangoes!J34</f>
        <v>1.3631639502843409</v>
      </c>
      <c r="R32" s="12">
        <f>Papayas!J34</f>
        <v>0.44598258779386762</v>
      </c>
      <c r="S32" s="12">
        <f>Peaches!J34</f>
        <v>5.234788503253796</v>
      </c>
      <c r="T32" s="12">
        <f>Pears!J34</f>
        <v>3.2571738649764139</v>
      </c>
      <c r="U32" s="12">
        <f>Pineapples!J34</f>
        <v>2.2234940200504192</v>
      </c>
      <c r="V32" s="12">
        <v>1.4342524330187019</v>
      </c>
      <c r="W32" s="12">
        <f>Raspberries!J34</f>
        <v>4.5094247506888667E-2</v>
      </c>
      <c r="X32" s="12">
        <f>Strawberries!J34</f>
        <v>3.7686619862812929</v>
      </c>
      <c r="Y32" s="12">
        <f>SUM(Cantaloupe!J34,Honeydew!J34,Watermelon!J34)</f>
        <v>25.663042901110984</v>
      </c>
      <c r="Z32" s="13">
        <f t="shared" si="2"/>
        <v>98.414345254285607</v>
      </c>
      <c r="AA32" s="13">
        <f t="shared" si="0"/>
        <v>124.02308912546454</v>
      </c>
    </row>
    <row r="33" spans="1:27">
      <c r="A33" s="11">
        <v>1998</v>
      </c>
      <c r="B33" s="12">
        <f>Oranges!J35</f>
        <v>14.165042283106676</v>
      </c>
      <c r="C33" s="12">
        <f>'Tangerines, etc.'!J35</f>
        <v>2.0579664213806756</v>
      </c>
      <c r="D33" s="12">
        <f>Lemons!J35</f>
        <v>2.3623132551178689</v>
      </c>
      <c r="E33" s="12">
        <f>Limes!J35</f>
        <v>1.3300816383008165</v>
      </c>
      <c r="F33" s="12">
        <f>Grapefruit!J35</f>
        <v>5.7526327077552732</v>
      </c>
      <c r="G33" s="12">
        <f t="shared" si="1"/>
        <v>25.66803630566131</v>
      </c>
      <c r="H33" s="12">
        <f>Apples!J35</f>
        <v>18.418299796814576</v>
      </c>
      <c r="I33" s="12">
        <f>Apricots!J35</f>
        <v>0.11193281784763594</v>
      </c>
      <c r="J33" s="12">
        <f>Avocados!J35</f>
        <v>1.4446659226771452</v>
      </c>
      <c r="K33" s="12">
        <f>Bananas!J35</f>
        <v>27.996039823671008</v>
      </c>
      <c r="L33" s="12">
        <f>Blueberries!J35</f>
        <v>0.29501374427321947</v>
      </c>
      <c r="M33" s="12">
        <v>0.47591594260200371</v>
      </c>
      <c r="N33" s="12">
        <v>7.4263836338066935E-2</v>
      </c>
      <c r="O33" s="12">
        <f>Grapes!J35</f>
        <v>6.5943951989979102</v>
      </c>
      <c r="P33" s="12">
        <f>Kiwifruit!J35</f>
        <v>0.4816759796323995</v>
      </c>
      <c r="Q33" s="12">
        <f>Mangoes!J35</f>
        <v>1.41757003422487</v>
      </c>
      <c r="R33" s="12">
        <f>Papayas!J35</f>
        <v>0.44182405881607295</v>
      </c>
      <c r="S33" s="12">
        <f>Peaches!J35</f>
        <v>4.4572343555438287</v>
      </c>
      <c r="T33" s="12">
        <f>Pears!J35</f>
        <v>3.2963772865642729</v>
      </c>
      <c r="U33" s="12">
        <f>Pineapples!J35</f>
        <v>2.6137756007460657</v>
      </c>
      <c r="V33" s="12">
        <v>1.1192807344765767</v>
      </c>
      <c r="W33" s="12">
        <f>Raspberries!J35</f>
        <v>3.4534864768013325E-2</v>
      </c>
      <c r="X33" s="12">
        <f>Strawberries!J35</f>
        <v>3.6020857975843406</v>
      </c>
      <c r="Y33" s="12">
        <f>SUM(Cantaloupe!J35,Honeydew!J35,Watermelon!J35)</f>
        <v>24.852692849921226</v>
      </c>
      <c r="Z33" s="13">
        <f t="shared" si="2"/>
        <v>97.72757864549925</v>
      </c>
      <c r="AA33" s="13">
        <f t="shared" si="0"/>
        <v>123.39561495116055</v>
      </c>
    </row>
    <row r="34" spans="1:27">
      <c r="A34" s="11">
        <v>1999</v>
      </c>
      <c r="B34" s="12">
        <f>Oranges!J36</f>
        <v>8.120862998406702</v>
      </c>
      <c r="C34" s="12">
        <f>'Tangerines, etc.'!J36</f>
        <v>2.1857002445940799</v>
      </c>
      <c r="D34" s="12">
        <f>Lemons!J36</f>
        <v>2.5055084856906285</v>
      </c>
      <c r="E34" s="12">
        <f>Limes!J36</f>
        <v>1.2653896070772885</v>
      </c>
      <c r="F34" s="12">
        <f>Grapefruit!J36</f>
        <v>5.5727772777997764</v>
      </c>
      <c r="G34" s="12">
        <f t="shared" si="1"/>
        <v>19.650238613568476</v>
      </c>
      <c r="H34" s="12">
        <f>Apples!J36</f>
        <v>17.963497606105332</v>
      </c>
      <c r="I34" s="12">
        <f>Apricots!J36</f>
        <v>0.11108376630444512</v>
      </c>
      <c r="J34" s="12">
        <f>Avocados!J36</f>
        <v>1.8257213113732789</v>
      </c>
      <c r="K34" s="12">
        <f>Bananas!J36</f>
        <v>30.685481223707672</v>
      </c>
      <c r="L34" s="12">
        <f>Blueberries!J36</f>
        <v>0.28697398807712271</v>
      </c>
      <c r="M34" s="12">
        <v>0.57523971016345754</v>
      </c>
      <c r="N34" s="12">
        <v>0.10342171748687655</v>
      </c>
      <c r="O34" s="12">
        <f>Grapes!J36</f>
        <v>7.3315459752690879</v>
      </c>
      <c r="P34" s="12">
        <f>Kiwifruit!J36</f>
        <v>0.46970289487638511</v>
      </c>
      <c r="Q34" s="12">
        <f>Mangoes!J36</f>
        <v>1.5419351681913389</v>
      </c>
      <c r="R34" s="12">
        <f>Papayas!J36</f>
        <v>0.59249085500993559</v>
      </c>
      <c r="S34" s="12">
        <f>Peaches!J36</f>
        <v>5.0191635445014287</v>
      </c>
      <c r="T34" s="12">
        <f>Pears!J36</f>
        <v>3.3929881167428633</v>
      </c>
      <c r="U34" s="12">
        <f>Pineapples!J36</f>
        <v>2.879071680302189</v>
      </c>
      <c r="V34" s="12">
        <v>1.2109042080953829</v>
      </c>
      <c r="W34" s="12">
        <f>Raspberries!J36</f>
        <v>4.4247129089242554E-2</v>
      </c>
      <c r="X34" s="12">
        <f>Strawberries!J36</f>
        <v>4.202264833813711</v>
      </c>
      <c r="Y34" s="12">
        <f>SUM(Cantaloupe!J36,Honeydew!J36,Watermelon!J36)</f>
        <v>26.40906845832972</v>
      </c>
      <c r="Z34" s="13">
        <f t="shared" si="2"/>
        <v>104.64480218743947</v>
      </c>
      <c r="AA34" s="13">
        <f t="shared" si="0"/>
        <v>124.29504080100794</v>
      </c>
    </row>
    <row r="35" spans="1:27">
      <c r="A35" s="11">
        <v>2000</v>
      </c>
      <c r="B35" s="12">
        <f>Oranges!J37</f>
        <v>11.385338976303039</v>
      </c>
      <c r="C35" s="12">
        <f>'Tangerines, etc.'!J37</f>
        <v>2.718989425209787</v>
      </c>
      <c r="D35" s="12">
        <f>Lemons!J37</f>
        <v>2.343552609532487</v>
      </c>
      <c r="E35" s="12">
        <f>Limes!J37</f>
        <v>1.3244107113719157</v>
      </c>
      <c r="F35" s="12">
        <f>Grapefruit!J37</f>
        <v>4.9347282792836396</v>
      </c>
      <c r="G35" s="12">
        <f t="shared" ref="G35:G40" si="3">SUM(B35:F35)</f>
        <v>22.707020001700869</v>
      </c>
      <c r="H35" s="12">
        <f>Apples!J37</f>
        <v>16.937588247821878</v>
      </c>
      <c r="I35" s="12">
        <f>Apricots!J37</f>
        <v>0.1392269836924766</v>
      </c>
      <c r="J35" s="12">
        <f>Avocados!J37</f>
        <v>2.1199227525541366</v>
      </c>
      <c r="K35" s="12">
        <f>Bananas!J37</f>
        <v>28.446261961532663</v>
      </c>
      <c r="L35" s="12">
        <f>Blueberries!J37</f>
        <v>0.23813757812914996</v>
      </c>
      <c r="M35" s="12">
        <v>0.54800261984395426</v>
      </c>
      <c r="N35" s="12">
        <v>0.13020416586627798</v>
      </c>
      <c r="O35" s="12">
        <f>Grapes!J37</f>
        <v>6.8430032515588524</v>
      </c>
      <c r="P35" s="12">
        <f>Kiwifruit!J37</f>
        <v>0.51340890036333386</v>
      </c>
      <c r="Q35" s="12">
        <f>Mangoes!J37</f>
        <v>1.6652177364236769</v>
      </c>
      <c r="R35" s="12">
        <f>Papayas!J37</f>
        <v>0.64884528338969838</v>
      </c>
      <c r="S35" s="12">
        <f>Peaches!J37</f>
        <v>5.0377791343834737</v>
      </c>
      <c r="T35" s="12">
        <f>Pears!J37</f>
        <v>3.2590054025966619</v>
      </c>
      <c r="U35" s="12">
        <f>Pineapples!J37</f>
        <v>3.0598736359934122</v>
      </c>
      <c r="V35" s="12">
        <v>1.1300951991076014</v>
      </c>
      <c r="W35" s="12">
        <f>Raspberries!J37</f>
        <v>5.1131138203020697E-2</v>
      </c>
      <c r="X35" s="12">
        <f>Strawberries!J37</f>
        <v>3.0891404041432802</v>
      </c>
      <c r="Y35" s="12">
        <f>SUM(Cantaloupe!J37,Honeydew!J37,Watermelon!J37)</f>
        <v>24.751525385009828</v>
      </c>
      <c r="Z35" s="13">
        <f t="shared" ref="Z35:Z40" si="4">SUM(H35:Y35)</f>
        <v>98.608369780613359</v>
      </c>
      <c r="AA35" s="13">
        <f t="shared" si="0"/>
        <v>121.31538978231423</v>
      </c>
    </row>
    <row r="36" spans="1:27">
      <c r="A36" s="14">
        <v>2001</v>
      </c>
      <c r="B36" s="15">
        <f>Oranges!J38</f>
        <v>11.524214304665918</v>
      </c>
      <c r="C36" s="15">
        <f>'Tangerines, etc.'!J38</f>
        <v>2.5833731361698669</v>
      </c>
      <c r="D36" s="15">
        <f>Lemons!J38</f>
        <v>2.8468315083662068</v>
      </c>
      <c r="E36" s="15">
        <f>Limes!J38</f>
        <v>1.4264533500797056</v>
      </c>
      <c r="F36" s="15">
        <f>Grapefruit!J38</f>
        <v>4.7004709845007868</v>
      </c>
      <c r="G36" s="15">
        <f t="shared" si="3"/>
        <v>23.081343283782481</v>
      </c>
      <c r="H36" s="15">
        <f>Apples!J38</f>
        <v>15.133582481191329</v>
      </c>
      <c r="I36" s="15">
        <f>Apricots!J38</f>
        <v>7.4635352589397144E-2</v>
      </c>
      <c r="J36" s="15">
        <f>Avocados!J38</f>
        <v>2.3224052943100268</v>
      </c>
      <c r="K36" s="15">
        <f>Bananas!J38</f>
        <v>26.631159100698468</v>
      </c>
      <c r="L36" s="15">
        <f>Blueberries!J38</f>
        <v>0.31449639199803919</v>
      </c>
      <c r="M36" s="15">
        <v>0.71223351884904695</v>
      </c>
      <c r="N36" s="15">
        <v>0.12651738718128372</v>
      </c>
      <c r="O36" s="15">
        <f>Grapes!J38</f>
        <v>6.781234087608822</v>
      </c>
      <c r="P36" s="15">
        <f>Kiwifruit!J38</f>
        <v>0.40193370015547952</v>
      </c>
      <c r="Q36" s="15">
        <f>Mangoes!J38</f>
        <v>1.6980445490228262</v>
      </c>
      <c r="R36" s="15">
        <f>Papayas!J38</f>
        <v>0.7455922080402233</v>
      </c>
      <c r="S36" s="15">
        <f>Peaches!J38</f>
        <v>4.8999510570567368</v>
      </c>
      <c r="T36" s="15">
        <f>Pears!J38</f>
        <v>3.1189363846772795</v>
      </c>
      <c r="U36" s="15">
        <f>Pineapples!J38</f>
        <v>3.0036574427393057</v>
      </c>
      <c r="V36" s="15">
        <v>1.2596834406416011</v>
      </c>
      <c r="W36" s="15">
        <f>Raspberries!J38</f>
        <v>5.7333129132311103E-2</v>
      </c>
      <c r="X36" s="15">
        <f>Strawberries!J38</f>
        <v>2.9070031583403959</v>
      </c>
      <c r="Y36" s="15">
        <f>SUM(Cantaloupe!J38,Honeydew!J38,Watermelon!J38)</f>
        <v>25.595039106887754</v>
      </c>
      <c r="Z36" s="16">
        <f t="shared" si="4"/>
        <v>95.783437791120335</v>
      </c>
      <c r="AA36" s="16">
        <f t="shared" si="0"/>
        <v>118.86478107490282</v>
      </c>
    </row>
    <row r="37" spans="1:27">
      <c r="A37" s="14">
        <v>2002</v>
      </c>
      <c r="B37" s="15">
        <f>Oranges!J39</f>
        <v>11.391939977900678</v>
      </c>
      <c r="C37" s="15">
        <f>'Tangerines, etc.'!J39</f>
        <v>2.4258771630901173</v>
      </c>
      <c r="D37" s="15">
        <f>Lemons!J39</f>
        <v>3.2020512224505131</v>
      </c>
      <c r="E37" s="15">
        <f>Limes!J39</f>
        <v>1.0455060718465974</v>
      </c>
      <c r="F37" s="15">
        <f>Grapefruit!J39</f>
        <v>4.4891425765493445</v>
      </c>
      <c r="G37" s="15">
        <f t="shared" si="3"/>
        <v>22.554517011837248</v>
      </c>
      <c r="H37" s="15">
        <f>Apples!J39</f>
        <v>15.510338822227856</v>
      </c>
      <c r="I37" s="15">
        <f>Apricots!J39</f>
        <v>8.0314006064279006E-2</v>
      </c>
      <c r="J37" s="15">
        <f>Avocados!J39</f>
        <v>2.3073239697782491</v>
      </c>
      <c r="K37" s="15">
        <f>Bananas!J39</f>
        <v>26.776819665324719</v>
      </c>
      <c r="L37" s="15">
        <f>Blueberries!J39</f>
        <v>0.358587684986233</v>
      </c>
      <c r="M37" s="15">
        <v>0.64211335145901738</v>
      </c>
      <c r="N37" s="15">
        <v>0.10357848342907476</v>
      </c>
      <c r="O37" s="15">
        <f>Grapes!J39</f>
        <v>7.7316599171526139</v>
      </c>
      <c r="P37" s="15">
        <f>Kiwifruit!J39</f>
        <v>0.34361494646819823</v>
      </c>
      <c r="Q37" s="15">
        <f>Mangoes!J39</f>
        <v>1.8754270962938213</v>
      </c>
      <c r="R37" s="15">
        <f>Papayas!J39</f>
        <v>0.74899541041344186</v>
      </c>
      <c r="S37" s="15">
        <f>Peaches!J39</f>
        <v>4.965745705092651</v>
      </c>
      <c r="T37" s="15">
        <f>Pears!J39</f>
        <v>2.9369871242148724</v>
      </c>
      <c r="U37" s="15">
        <f>Pineapples!J39</f>
        <v>3.627906852984319</v>
      </c>
      <c r="V37" s="15">
        <v>1.1927892764361891</v>
      </c>
      <c r="W37" s="15">
        <f>Raspberries!J39</f>
        <v>5.4472524952012429E-2</v>
      </c>
      <c r="X37" s="15">
        <f>Strawberries!J39</f>
        <v>3.4670137014647215</v>
      </c>
      <c r="Y37" s="15">
        <f>SUM(Cantaloupe!J39,Honeydew!J39,Watermelon!J39)</f>
        <v>24.859092766723535</v>
      </c>
      <c r="Z37" s="16">
        <f t="shared" si="4"/>
        <v>97.582781305465815</v>
      </c>
      <c r="AA37" s="16">
        <f t="shared" si="0"/>
        <v>120.13729831730306</v>
      </c>
    </row>
    <row r="38" spans="1:27">
      <c r="A38" s="14">
        <v>2003</v>
      </c>
      <c r="B38" s="15">
        <f>Oranges!J40</f>
        <v>11.538941836024728</v>
      </c>
      <c r="C38" s="15">
        <f>'Tangerines, etc.'!J40</f>
        <v>2.584088705703584</v>
      </c>
      <c r="D38" s="15">
        <f>Lemons!J40</f>
        <v>3.1938996973921245</v>
      </c>
      <c r="E38" s="15">
        <f>Limes!J40</f>
        <v>1.6810506873933155</v>
      </c>
      <c r="F38" s="15">
        <f>Grapefruit!J40</f>
        <v>3.9754888729144233</v>
      </c>
      <c r="G38" s="15">
        <f t="shared" si="3"/>
        <v>22.973469799428177</v>
      </c>
      <c r="H38" s="15">
        <f>Apples!J40</f>
        <v>16.379404962768046</v>
      </c>
      <c r="I38" s="15">
        <f>Apricots!J40</f>
        <v>0.1183274063607411</v>
      </c>
      <c r="J38" s="15">
        <f>Avocados!J40</f>
        <v>2.5326958172294511</v>
      </c>
      <c r="K38" s="15">
        <f>Bananas!J40</f>
        <v>26.173429396711231</v>
      </c>
      <c r="L38" s="15">
        <f>Blueberries!J40</f>
        <v>0.35236483434952676</v>
      </c>
      <c r="M38" s="15">
        <v>0.844890820193824</v>
      </c>
      <c r="N38" s="15">
        <v>9.3178978073596916E-2</v>
      </c>
      <c r="O38" s="15">
        <f>Grapes!J40</f>
        <v>7.0324990790801056</v>
      </c>
      <c r="P38" s="15">
        <f>Kiwifruit!J40</f>
        <v>0.34536004623779976</v>
      </c>
      <c r="Q38" s="15">
        <f>Mangoes!J40</f>
        <v>1.9578620013324133</v>
      </c>
      <c r="R38" s="15">
        <f>Papayas!J40</f>
        <v>0.82914848985058531</v>
      </c>
      <c r="S38" s="15">
        <f>Peaches!J40</f>
        <v>4.9132522665233802</v>
      </c>
      <c r="T38" s="15">
        <f>Pears!J40</f>
        <v>2.9526262513916208</v>
      </c>
      <c r="U38" s="15">
        <f>Pineapples!J40</f>
        <v>4.173598511577798</v>
      </c>
      <c r="V38" s="15">
        <v>1.1822028384782302</v>
      </c>
      <c r="W38" s="15">
        <f>Raspberries!J40</f>
        <v>0.13241824257814727</v>
      </c>
      <c r="X38" s="15">
        <f>Strawberries!J40</f>
        <v>3.7852333172800843</v>
      </c>
      <c r="Y38" s="15">
        <f>SUM(Cantaloupe!J40,Honeydew!J40,Watermelon!J40)</f>
        <v>24.124590623304343</v>
      </c>
      <c r="Z38" s="16">
        <f t="shared" si="4"/>
        <v>97.923083883320942</v>
      </c>
      <c r="AA38" s="16">
        <f t="shared" si="0"/>
        <v>120.89655368274911</v>
      </c>
    </row>
    <row r="39" spans="1:27">
      <c r="A39" s="14">
        <v>2004</v>
      </c>
      <c r="B39" s="15">
        <f>Oranges!J41</f>
        <v>10.478992906384491</v>
      </c>
      <c r="C39" s="15">
        <f>'Tangerines, etc.'!J41</f>
        <v>2.6273723360463865</v>
      </c>
      <c r="D39" s="15">
        <f>Lemons!J41</f>
        <v>2.9985119810738068</v>
      </c>
      <c r="E39" s="15">
        <f>Limes!J41</f>
        <v>1.7575994606729159</v>
      </c>
      <c r="F39" s="15">
        <f>Grapefruit!J41</f>
        <v>4.0166717313926839</v>
      </c>
      <c r="G39" s="15">
        <f t="shared" si="3"/>
        <v>21.879148415570285</v>
      </c>
      <c r="H39" s="15">
        <f>Apples!J41</f>
        <v>18.21092491293992</v>
      </c>
      <c r="I39" s="15">
        <f>Apricots!J41</f>
        <v>0.11274565840345525</v>
      </c>
      <c r="J39" s="15">
        <f>Avocados!J41</f>
        <v>3.0054341635391162</v>
      </c>
      <c r="K39" s="15">
        <f>Bananas!J41</f>
        <v>25.780420361127749</v>
      </c>
      <c r="L39" s="15">
        <f>Blueberries!J41</f>
        <v>0.48616855419189975</v>
      </c>
      <c r="M39" s="15">
        <v>0.91096960422805551</v>
      </c>
      <c r="N39" s="15">
        <v>0.10837536542574165</v>
      </c>
      <c r="O39" s="15">
        <f>Grapes!J41</f>
        <v>7.1610824089607688</v>
      </c>
      <c r="P39" s="15">
        <f>Kiwifruit!J41</f>
        <v>0.37013302507978973</v>
      </c>
      <c r="Q39" s="15">
        <f>Mangoes!J41</f>
        <v>1.9168322336582009</v>
      </c>
      <c r="R39" s="15">
        <f>Papayas!J41</f>
        <v>0.9773218472020605</v>
      </c>
      <c r="S39" s="15">
        <f>Peaches!J41</f>
        <v>4.8886342750283989</v>
      </c>
      <c r="T39" s="15">
        <f>Pears!J41</f>
        <v>2.8342886284420827</v>
      </c>
      <c r="U39" s="15">
        <f>Pineapples!J41</f>
        <v>4.2091521846258155</v>
      </c>
      <c r="V39" s="15">
        <v>1.0661660703709734</v>
      </c>
      <c r="W39" s="15">
        <f>Raspberries!J41</f>
        <v>0.116509020298202</v>
      </c>
      <c r="X39" s="15">
        <f>Strawberries!J41</f>
        <v>3.9146880515182851</v>
      </c>
      <c r="Y39" s="15">
        <f>SUM(Cantaloupe!J41,Honeydew!J41,Watermelon!J41)</f>
        <v>22.599260101355476</v>
      </c>
      <c r="Z39" s="16">
        <f t="shared" si="4"/>
        <v>98.669106466395988</v>
      </c>
      <c r="AA39" s="16">
        <f t="shared" si="0"/>
        <v>120.54825488196627</v>
      </c>
    </row>
    <row r="40" spans="1:27">
      <c r="A40" s="14">
        <v>2005</v>
      </c>
      <c r="B40" s="15">
        <f>Oranges!J42</f>
        <v>11.085796763411841</v>
      </c>
      <c r="C40" s="15">
        <f>'Tangerines, etc.'!J42</f>
        <v>2.3776317381758756</v>
      </c>
      <c r="D40" s="15">
        <f>Lemons!J42</f>
        <v>2.8280579141982995</v>
      </c>
      <c r="E40" s="15">
        <f>Limes!J42</f>
        <v>1.986547858002442</v>
      </c>
      <c r="F40" s="15">
        <f>Grapefruit!J42</f>
        <v>2.5698166698080902</v>
      </c>
      <c r="G40" s="15">
        <f t="shared" si="3"/>
        <v>20.847850943596548</v>
      </c>
      <c r="H40" s="15">
        <f>Apples!J42</f>
        <v>16.136989715089392</v>
      </c>
      <c r="I40" s="15">
        <f>Apricots!J42</f>
        <v>0.11981612047739587</v>
      </c>
      <c r="J40" s="15">
        <f>Avocados!J42</f>
        <v>3.2850309706512477</v>
      </c>
      <c r="K40" s="15">
        <f>Bananas!J42</f>
        <v>25.179691526204582</v>
      </c>
      <c r="L40" s="15">
        <f>Blueberries!J42</f>
        <v>0.40923659750729263</v>
      </c>
      <c r="M40" s="15">
        <v>0.79857157824865166</v>
      </c>
      <c r="N40" s="15">
        <v>8.8890890039541162E-2</v>
      </c>
      <c r="O40" s="15">
        <f>Grapes!J42</f>
        <v>7.8959964458123464</v>
      </c>
      <c r="P40" s="15">
        <f>Kiwifruit!J42</f>
        <v>0.40618691254085915</v>
      </c>
      <c r="Q40" s="15">
        <f>Mangoes!J42</f>
        <v>1.785650154462286</v>
      </c>
      <c r="R40" s="15">
        <f>Papayas!J42</f>
        <v>0.88906028648544511</v>
      </c>
      <c r="S40" s="15">
        <f>Peaches!J42</f>
        <v>4.5848302015513109</v>
      </c>
      <c r="T40" s="15">
        <f>Pears!J42</f>
        <v>2.7925931723471265</v>
      </c>
      <c r="U40" s="15">
        <f>Pineapples!J42</f>
        <v>4.6585057195909476</v>
      </c>
      <c r="V40" s="15">
        <v>1.0547991203614957</v>
      </c>
      <c r="W40" s="15">
        <f>Raspberries!J42</f>
        <v>8.9824911481160827E-2</v>
      </c>
      <c r="X40" s="15">
        <f>Strawberries!J42</f>
        <v>3.5574923325938981</v>
      </c>
      <c r="Y40" s="15">
        <f>SUM(Cantaloupe!J42,Honeydew!J42,Watermelon!J42)</f>
        <v>22.720284887916595</v>
      </c>
      <c r="Z40" s="16">
        <f t="shared" si="4"/>
        <v>96.453451543361581</v>
      </c>
      <c r="AA40" s="16">
        <f t="shared" ref="AA40:AA45" si="5">Z40+G40</f>
        <v>117.30130248695812</v>
      </c>
    </row>
    <row r="41" spans="1:27">
      <c r="A41" s="11">
        <v>2006</v>
      </c>
      <c r="B41" s="12">
        <f>Oranges!J43</f>
        <v>9.9366178304354911</v>
      </c>
      <c r="C41" s="12">
        <f>'Tangerines, etc.'!J43</f>
        <v>2.5455881861120271</v>
      </c>
      <c r="D41" s="12">
        <f>Lemons!J43</f>
        <v>3.9813410046804059</v>
      </c>
      <c r="E41" s="12">
        <f>Limes!J43</f>
        <v>2.1422794431752825</v>
      </c>
      <c r="F41" s="12">
        <f>Grapefruit!J43</f>
        <v>2.2377342217020844</v>
      </c>
      <c r="G41" s="12">
        <f t="shared" ref="G41:G46" si="6">SUM(B41:F41)</f>
        <v>20.843560686105292</v>
      </c>
      <c r="H41" s="12">
        <f>Apples!J43</f>
        <v>17.187803065365209</v>
      </c>
      <c r="I41" s="12">
        <f>Apricots!J43</f>
        <v>7.5118374545865327E-2</v>
      </c>
      <c r="J41" s="12">
        <f>Avocados!J43</f>
        <v>3.3238337399527227</v>
      </c>
      <c r="K41" s="12">
        <f>Bananas!J43</f>
        <v>25.105983603272051</v>
      </c>
      <c r="L41" s="12">
        <f>Blueberries!J43</f>
        <v>0.51851562060440137</v>
      </c>
      <c r="M41" s="12">
        <v>0.97946313805017182</v>
      </c>
      <c r="N41" s="12">
        <v>8.8505024212027356E-2</v>
      </c>
      <c r="O41" s="12">
        <f>Grapes!J43</f>
        <v>6.9769999050921347</v>
      </c>
      <c r="P41" s="12">
        <f>Kiwifruit!J43</f>
        <v>0.42699312276450685</v>
      </c>
      <c r="Q41" s="12">
        <f>Mangoes!J43</f>
        <v>1.9949934627013604</v>
      </c>
      <c r="R41" s="12">
        <f>Papayas!J43</f>
        <v>0.98520882607641769</v>
      </c>
      <c r="S41" s="12">
        <f>Peaches!J43</f>
        <v>4.3521797591989779</v>
      </c>
      <c r="T41" s="12">
        <f>Pears!J43</f>
        <v>3.057842191334335</v>
      </c>
      <c r="U41" s="12">
        <f>Pineapples!J43</f>
        <v>4.9418975450576932</v>
      </c>
      <c r="V41" s="12">
        <v>0.96613951800163089</v>
      </c>
      <c r="W41" s="12">
        <f>Raspberries!J43</f>
        <v>0.22956404347418569</v>
      </c>
      <c r="X41" s="12">
        <f>Strawberries!J43</f>
        <v>3.6147358456259382</v>
      </c>
      <c r="Y41" s="12">
        <f>SUM(Cantaloupe!J43,Honeydew!J43,Watermelon!J43)</f>
        <v>23.845194490179921</v>
      </c>
      <c r="Z41" s="13">
        <f t="shared" ref="Z41:Z46" si="7">SUM(H41:Y41)</f>
        <v>98.670971275509558</v>
      </c>
      <c r="AA41" s="13">
        <f t="shared" si="5"/>
        <v>119.51453196161485</v>
      </c>
    </row>
    <row r="42" spans="1:27">
      <c r="A42" s="11">
        <v>2007</v>
      </c>
      <c r="B42" s="12">
        <f>Oranges!J44</f>
        <v>7.2366181764228719</v>
      </c>
      <c r="C42" s="12">
        <f>'Tangerines, etc.'!J44</f>
        <v>2.4275449936892337</v>
      </c>
      <c r="D42" s="12">
        <f>Lemons!J44</f>
        <v>2.6953131114069211</v>
      </c>
      <c r="E42" s="12">
        <f>Limes!J44</f>
        <v>2.1565968677078073</v>
      </c>
      <c r="F42" s="12">
        <f>Grapefruit!J44</f>
        <v>2.7518094962120214</v>
      </c>
      <c r="G42" s="12">
        <f t="shared" si="6"/>
        <v>17.267882645438856</v>
      </c>
      <c r="H42" s="12">
        <f>Apples!J44</f>
        <v>15.887506603862352</v>
      </c>
      <c r="I42" s="12">
        <f>Apricots!J44</f>
        <v>0.14110511414327118</v>
      </c>
      <c r="J42" s="12">
        <f>Avocados!J44</f>
        <v>3.3199428649794633</v>
      </c>
      <c r="K42" s="12">
        <f>Bananas!J44</f>
        <v>25.950798067649568</v>
      </c>
      <c r="L42" s="12">
        <f>Blueberries!J44</f>
        <v>0.5393481545062212</v>
      </c>
      <c r="M42" s="12">
        <v>1.1196511808434588</v>
      </c>
      <c r="N42" s="12">
        <v>9.6303844408678396E-2</v>
      </c>
      <c r="O42" s="12">
        <f>Grapes!J44</f>
        <v>7.3640252323682809</v>
      </c>
      <c r="P42" s="12">
        <f>Kiwifruit!J44</f>
        <v>0.39836048901312765</v>
      </c>
      <c r="Q42" s="12">
        <f>Mangoes!J44</f>
        <v>1.9978348239436912</v>
      </c>
      <c r="R42" s="12">
        <f>Papayas!J44</f>
        <v>1.0294161985985102</v>
      </c>
      <c r="S42" s="12">
        <f>Peaches!J44</f>
        <v>4.2393344317120238</v>
      </c>
      <c r="T42" s="12">
        <f>Pears!J44</f>
        <v>2.9614170173016117</v>
      </c>
      <c r="U42" s="12">
        <f>Pineapples!J44</f>
        <v>4.7678448957004758</v>
      </c>
      <c r="V42" s="12">
        <v>0.957562521614579</v>
      </c>
      <c r="W42" s="12">
        <f>Raspberries!J44</f>
        <v>0.16687545659084943</v>
      </c>
      <c r="X42" s="12">
        <f>Strawberries!J44</f>
        <v>3.7548045161281793</v>
      </c>
      <c r="Y42" s="12">
        <f>SUM(Cantaloupe!J44,Honeydew!J44,Watermelon!J44)</f>
        <v>23.462878071393227</v>
      </c>
      <c r="Z42" s="13">
        <f t="shared" si="7"/>
        <v>98.155009484757585</v>
      </c>
      <c r="AA42" s="13">
        <f t="shared" si="5"/>
        <v>115.42289213019644</v>
      </c>
    </row>
    <row r="43" spans="1:27">
      <c r="A43" s="11">
        <v>2008</v>
      </c>
      <c r="B43" s="12">
        <f>Oranges!J45</f>
        <v>9.6304306339038401</v>
      </c>
      <c r="C43" s="12">
        <f>'Tangerines, etc.'!J45</f>
        <v>2.9182350184945802</v>
      </c>
      <c r="D43" s="12">
        <f>Lemons!J45</f>
        <v>1.8881273018439617</v>
      </c>
      <c r="E43" s="12">
        <f>Limes!J45</f>
        <v>2.356688660573492</v>
      </c>
      <c r="F43" s="12">
        <f>Grapefruit!J45</f>
        <v>3.0614170227844468</v>
      </c>
      <c r="G43" s="12">
        <f t="shared" si="6"/>
        <v>19.854898637600321</v>
      </c>
      <c r="H43" s="12">
        <f>Apples!J45</f>
        <v>15.378982568967912</v>
      </c>
      <c r="I43" s="12">
        <f>Apricots!J45</f>
        <v>0.12024442295689965</v>
      </c>
      <c r="J43" s="12">
        <f>Avocados!J45</f>
        <v>3.6338830761292895</v>
      </c>
      <c r="K43" s="12">
        <f>Bananas!J45</f>
        <v>25.035664444738483</v>
      </c>
      <c r="L43" s="12">
        <f>Blueberries!J45</f>
        <v>0.73893295350420918</v>
      </c>
      <c r="M43" s="12">
        <v>1.2060132464030799</v>
      </c>
      <c r="N43" s="12">
        <v>9.8096091751228173E-2</v>
      </c>
      <c r="O43" s="12">
        <f>Grapes!J45</f>
        <v>7.5851153841798347</v>
      </c>
      <c r="P43" s="12">
        <f>Kiwifruit!J45</f>
        <v>0.42226126494544697</v>
      </c>
      <c r="Q43" s="12">
        <f>Mangoes!J45</f>
        <v>1.9987474437189192</v>
      </c>
      <c r="R43" s="12">
        <f>Papayas!J45</f>
        <v>0.92880013610073731</v>
      </c>
      <c r="S43" s="12">
        <f>Peaches!J45</f>
        <v>4.8268592517646471</v>
      </c>
      <c r="T43" s="12">
        <f>Pears!J45</f>
        <v>2.9793155069455866</v>
      </c>
      <c r="U43" s="12">
        <f>Pineapples!J45</f>
        <v>4.8209462655796873</v>
      </c>
      <c r="V43" s="12">
        <v>0.87766961352449036</v>
      </c>
      <c r="W43" s="12">
        <f>Raspberries!J45</f>
        <v>0.14247582500962003</v>
      </c>
      <c r="X43" s="12">
        <f>Strawberries!J45</f>
        <v>3.7748300678626054</v>
      </c>
      <c r="Y43" s="12">
        <f>SUM(Cantaloupe!J45,Honeydew!J45,Watermelon!J45)</f>
        <v>23.715650105512424</v>
      </c>
      <c r="Z43" s="13">
        <f t="shared" si="7"/>
        <v>98.284487669595123</v>
      </c>
      <c r="AA43" s="13">
        <f t="shared" si="5"/>
        <v>118.13938630719545</v>
      </c>
    </row>
    <row r="44" spans="1:27">
      <c r="A44" s="11">
        <v>2009</v>
      </c>
      <c r="B44" s="12">
        <f>Oranges!J46</f>
        <v>8.7872398559939313</v>
      </c>
      <c r="C44" s="12">
        <f>'Tangerines, etc.'!J46</f>
        <v>2.9953210203711174</v>
      </c>
      <c r="D44" s="12">
        <f>Lemons!J46</f>
        <v>2.9971251988005259</v>
      </c>
      <c r="E44" s="12">
        <f>Limes!J46</f>
        <v>2.421186813454292</v>
      </c>
      <c r="F44" s="12">
        <f>Grapefruit!J46</f>
        <v>2.7113774263051802</v>
      </c>
      <c r="G44" s="12">
        <f t="shared" si="6"/>
        <v>19.912250314925046</v>
      </c>
      <c r="H44" s="12">
        <f>Apples!J46</f>
        <v>15.682876285427671</v>
      </c>
      <c r="I44" s="12">
        <f>Apricots!J46</f>
        <v>0.1241738246137517</v>
      </c>
      <c r="J44" s="12">
        <f>Avocados!J46</f>
        <v>4.0263014107566946</v>
      </c>
      <c r="K44" s="12">
        <f>Bananas!J46</f>
        <v>22.010589130229452</v>
      </c>
      <c r="L44" s="12">
        <f>Blueberries!J46</f>
        <v>0.88171765713078432</v>
      </c>
      <c r="M44" s="12">
        <v>1.4371122344674316</v>
      </c>
      <c r="N44" s="12">
        <v>8.5931853996427554E-2</v>
      </c>
      <c r="O44" s="12">
        <f>Grapes!J46</f>
        <v>7.0319897760643988</v>
      </c>
      <c r="P44" s="12">
        <f>Kiwifruit!J46</f>
        <v>0.45656328927951417</v>
      </c>
      <c r="Q44" s="12">
        <f>Mangoes!J46</f>
        <v>1.9174228989370345</v>
      </c>
      <c r="R44" s="12">
        <f>Papayas!J46</f>
        <v>1.1358811895440624</v>
      </c>
      <c r="S44" s="12">
        <f>Peaches!J46</f>
        <v>4.1907871886468575</v>
      </c>
      <c r="T44" s="12">
        <f>Pears!J46</f>
        <v>3.0539029466791456</v>
      </c>
      <c r="U44" s="12">
        <f>Pineapples!J46</f>
        <v>4.8323144979339432</v>
      </c>
      <c r="V44" s="12">
        <v>0.69565041623193857</v>
      </c>
      <c r="W44" s="12">
        <f>Raspberries!J46</f>
        <v>0.24537675340584017</v>
      </c>
      <c r="X44" s="12">
        <f>Strawberries!J46</f>
        <v>4.4377712603308899</v>
      </c>
      <c r="Y44" s="12">
        <f>SUM(Cantaloupe!J46,Honeydew!J46,Watermelon!J46)</f>
        <v>23.238987754307594</v>
      </c>
      <c r="Z44" s="13">
        <f t="shared" si="7"/>
        <v>95.485350367983443</v>
      </c>
      <c r="AA44" s="13">
        <f t="shared" si="5"/>
        <v>115.39760068290849</v>
      </c>
    </row>
    <row r="45" spans="1:27">
      <c r="A45" s="11">
        <v>2010</v>
      </c>
      <c r="B45" s="12">
        <f>Oranges!J47</f>
        <v>9.3927031528810225</v>
      </c>
      <c r="C45" s="12">
        <f>'Tangerines, etc.'!J47</f>
        <v>3.5795469256533652</v>
      </c>
      <c r="D45" s="12">
        <f>Lemons!J47</f>
        <v>2.6773312573707089</v>
      </c>
      <c r="E45" s="12">
        <f>Limes!J47</f>
        <v>2.4422474764778603</v>
      </c>
      <c r="F45" s="12">
        <f>Grapefruit!J47</f>
        <v>2.680534269420213</v>
      </c>
      <c r="G45" s="12">
        <f t="shared" si="6"/>
        <v>20.772363081803171</v>
      </c>
      <c r="H45" s="12">
        <f>Apples!J47</f>
        <v>14.7787102249452</v>
      </c>
      <c r="I45" s="12">
        <f>Apricots!J47</f>
        <v>0.11219948226048358</v>
      </c>
      <c r="J45" s="12">
        <f>Avocados!J47</f>
        <v>3.7876228259043252</v>
      </c>
      <c r="K45" s="12">
        <f>Bananas!J47</f>
        <v>25.613906998158939</v>
      </c>
      <c r="L45" s="12">
        <f>Blueberries!J47</f>
        <v>1.030358884005254</v>
      </c>
      <c r="M45" s="12">
        <v>1.2017009774147669</v>
      </c>
      <c r="N45" s="12">
        <v>5.7196462108988558E-2</v>
      </c>
      <c r="O45" s="12">
        <f>Grapes!J47</f>
        <v>7.2633922232224322</v>
      </c>
      <c r="P45" s="12">
        <f>Kiwifruit!J47</f>
        <v>0.45085212204828534</v>
      </c>
      <c r="Q45" s="12">
        <f>Mangoes!J47</f>
        <v>2.1243742901313452</v>
      </c>
      <c r="R45" s="12">
        <f>Papayas!J47</f>
        <v>1.1079388751733019</v>
      </c>
      <c r="S45" s="12">
        <f>Peaches!J47</f>
        <v>4.490854776899142</v>
      </c>
      <c r="T45" s="12">
        <f>Pears!J47</f>
        <v>2.7790099754280346</v>
      </c>
      <c r="U45" s="12">
        <f>Pineapples!J47</f>
        <v>5.4124871775647323</v>
      </c>
      <c r="V45" s="12">
        <v>0.74473136578608878</v>
      </c>
      <c r="W45" s="12">
        <f>Raspberries!J47</f>
        <v>0.1875621316128161</v>
      </c>
      <c r="X45" s="12">
        <f>Strawberries!J47</f>
        <v>4.6052731429445668</v>
      </c>
      <c r="Y45" s="12">
        <f>SUM(Cantaloupe!J47,Honeydew!J47,Watermelon!J47)</f>
        <v>23.518570524721852</v>
      </c>
      <c r="Z45" s="13">
        <f t="shared" si="7"/>
        <v>99.266742460330562</v>
      </c>
      <c r="AA45" s="13">
        <f t="shared" si="5"/>
        <v>120.03910554213374</v>
      </c>
    </row>
    <row r="46" spans="1:27">
      <c r="A46" s="14">
        <v>2011</v>
      </c>
      <c r="B46" s="15">
        <f>Oranges!J48</f>
        <v>9.6679568575271961</v>
      </c>
      <c r="C46" s="15">
        <f>'Tangerines, etc.'!J48</f>
        <v>3.9228306811774534</v>
      </c>
      <c r="D46" s="15">
        <f>Lemons!J48</f>
        <v>3.324270164715744</v>
      </c>
      <c r="E46" s="15">
        <f>Limes!J48</f>
        <v>2.3791555422400301</v>
      </c>
      <c r="F46" s="15">
        <f>Grapefruit!J48</f>
        <v>2.6322714576011839</v>
      </c>
      <c r="G46" s="15">
        <f t="shared" si="6"/>
        <v>21.926484703261611</v>
      </c>
      <c r="H46" s="15">
        <f>Apples!J48</f>
        <v>14.939727106258076</v>
      </c>
      <c r="I46" s="15">
        <f>Apricots!J48</f>
        <v>0.1129275466188497</v>
      </c>
      <c r="J46" s="15">
        <f>Avocados!J48</f>
        <v>4.8314156200643117</v>
      </c>
      <c r="K46" s="15">
        <f>Bananas!J48</f>
        <v>25.546817179533164</v>
      </c>
      <c r="L46" s="15">
        <f>Blueberries!J48</f>
        <v>1.1856592600508262</v>
      </c>
      <c r="M46" s="15">
        <v>1.1989545964410349</v>
      </c>
      <c r="N46" s="15">
        <v>6.0303632038314257E-2</v>
      </c>
      <c r="O46" s="15">
        <f>Grapes!J48</f>
        <v>6.7375034309227315</v>
      </c>
      <c r="P46" s="15">
        <f>Kiwifruit!J48</f>
        <v>0.525423815100451</v>
      </c>
      <c r="Q46" s="15">
        <f>Mangoes!J48</f>
        <v>2.4078372696282551</v>
      </c>
      <c r="R46" s="15">
        <f>Papayas!J48</f>
        <v>0.9959744913127575</v>
      </c>
      <c r="S46" s="15">
        <f>Peaches!J48</f>
        <v>4.2439891818967919</v>
      </c>
      <c r="T46" s="15">
        <f>Pears!J48</f>
        <v>3.0733977942836441</v>
      </c>
      <c r="U46" s="15">
        <f>Pineapples!J48</f>
        <v>5.4328460544380635</v>
      </c>
      <c r="V46" s="15">
        <v>0.82264624278810694</v>
      </c>
      <c r="W46" s="15">
        <f>Raspberries!J48</f>
        <v>0.2892434463915467</v>
      </c>
      <c r="X46" s="15">
        <f>Strawberries!J48</f>
        <v>4.629795706316651</v>
      </c>
      <c r="Y46" s="15">
        <f>SUM(Cantaloupe!J48,Honeydew!J48,Watermelon!J48)</f>
        <v>21.881232198905138</v>
      </c>
      <c r="Z46" s="16">
        <f t="shared" si="7"/>
        <v>98.915694572988727</v>
      </c>
      <c r="AA46" s="16">
        <f t="shared" ref="AA46:AA51" si="8">Z46+G46</f>
        <v>120.84217927625033</v>
      </c>
    </row>
    <row r="47" spans="1:27">
      <c r="A47" s="14">
        <v>2012</v>
      </c>
      <c r="B47" s="15">
        <f>Oranges!J49</f>
        <v>10.157204883646836</v>
      </c>
      <c r="C47" s="15">
        <f>'Tangerines, etc.'!J49</f>
        <v>3.9494329858615749</v>
      </c>
      <c r="D47" s="15">
        <f>Lemons!J49</f>
        <v>3.7860404826968592</v>
      </c>
      <c r="E47" s="15">
        <f>Limes!J49</f>
        <v>2.4397670048867988</v>
      </c>
      <c r="F47" s="15">
        <f>Grapefruit!J49</f>
        <v>2.3002863093928121</v>
      </c>
      <c r="G47" s="15">
        <f t="shared" ref="G47:G56" si="9">SUM(B47:F47)</f>
        <v>22.632731666484883</v>
      </c>
      <c r="H47" s="15">
        <f>Apples!J49</f>
        <v>15.499487198020313</v>
      </c>
      <c r="I47" s="15">
        <f>Apricots!J49</f>
        <v>9.3438486983751526E-2</v>
      </c>
      <c r="J47" s="15">
        <f>Avocados!J49</f>
        <v>5.3174686323792848</v>
      </c>
      <c r="K47" s="15">
        <f>Bananas!J49</f>
        <v>26.902721942240138</v>
      </c>
      <c r="L47" s="15">
        <f>Blueberries!J49</f>
        <v>1.2224808703806394</v>
      </c>
      <c r="M47" s="15">
        <v>1.3834316761630749</v>
      </c>
      <c r="N47" s="15">
        <v>6.4034926462316108E-2</v>
      </c>
      <c r="O47" s="15">
        <f>Grapes!J49</f>
        <v>6.9452108063073039</v>
      </c>
      <c r="P47" s="15">
        <f>Kiwifruit!J49</f>
        <v>0.496044644037689</v>
      </c>
      <c r="Q47" s="15">
        <f>Mangoes!J49</f>
        <v>2.3651782488852655</v>
      </c>
      <c r="R47" s="15">
        <f>Papayas!J49</f>
        <v>0.91850982501191303</v>
      </c>
      <c r="S47" s="15">
        <f>Peaches!J49</f>
        <v>3.6705410268682166</v>
      </c>
      <c r="T47" s="15">
        <f>Pears!J49</f>
        <v>2.642982705505184</v>
      </c>
      <c r="U47" s="15">
        <f>Pineapples!J49</f>
        <v>6.1011182254502554</v>
      </c>
      <c r="V47" s="15">
        <v>0.59390342859653267</v>
      </c>
      <c r="W47" s="15">
        <f>Raspberries!J49</f>
        <v>0.29810441962005513</v>
      </c>
      <c r="X47" s="15">
        <f>Strawberries!J49</f>
        <v>5.1670476887368499</v>
      </c>
      <c r="Y47" s="15">
        <f>SUM(Cantaloupe!J49,Honeydew!J49,Watermelon!J49)</f>
        <v>20.781093670156743</v>
      </c>
      <c r="Z47" s="16">
        <f t="shared" ref="Z47:Z52" si="10">SUM(H47:Y47)</f>
        <v>100.4627984218055</v>
      </c>
      <c r="AA47" s="16">
        <f t="shared" si="8"/>
        <v>123.09553008829039</v>
      </c>
    </row>
    <row r="48" spans="1:27">
      <c r="A48" s="14">
        <v>2013</v>
      </c>
      <c r="B48" s="15">
        <f>Oranges!J50</f>
        <v>10.079533894305099</v>
      </c>
      <c r="C48" s="15">
        <f>'Tangerines, etc.'!J50</f>
        <v>4.2520108360590827</v>
      </c>
      <c r="D48" s="15">
        <f>Lemons!J50</f>
        <v>3.3425053091810111</v>
      </c>
      <c r="E48" s="15">
        <f>Limes!J50</f>
        <v>2.8145253372644037</v>
      </c>
      <c r="F48" s="15">
        <f>Grapefruit!J50</f>
        <v>2.5579375527789434</v>
      </c>
      <c r="G48" s="15">
        <f t="shared" si="9"/>
        <v>23.046512929588538</v>
      </c>
      <c r="H48" s="15">
        <f>Apples!J50</f>
        <v>16.835763345137629</v>
      </c>
      <c r="I48" s="15">
        <f>Apricots!J50</f>
        <v>9.9116634850669669E-2</v>
      </c>
      <c r="J48" s="15">
        <f>Avocados!J50</f>
        <v>5.7894964819828871</v>
      </c>
      <c r="K48" s="15">
        <f>Bananas!J50</f>
        <v>27.992529660257482</v>
      </c>
      <c r="L48" s="15">
        <f>Blueberries!J50</f>
        <v>1.297081035225224</v>
      </c>
      <c r="M48" s="15">
        <v>0.90826532361904466</v>
      </c>
      <c r="N48" s="15">
        <v>8.1415619149083671E-2</v>
      </c>
      <c r="O48" s="15">
        <f>Grapes!J50</f>
        <v>7.1062552770601091</v>
      </c>
      <c r="P48" s="15">
        <f>Kiwifruit!J50</f>
        <v>0.41545062126636645</v>
      </c>
      <c r="Q48" s="15">
        <f>Mangoes!J50</f>
        <v>2.7313892574371592</v>
      </c>
      <c r="R48" s="15">
        <f>Papayas!J50</f>
        <v>1.0640094458233937</v>
      </c>
      <c r="S48" s="15">
        <f>Peaches!J50</f>
        <v>2.8662596037852239</v>
      </c>
      <c r="T48" s="15">
        <f>Pears!J50</f>
        <v>2.7144149751977551</v>
      </c>
      <c r="U48" s="15">
        <f>Pineapples!J50</f>
        <v>6.4051068120788957</v>
      </c>
      <c r="V48" s="15">
        <v>0.51605871338383136</v>
      </c>
      <c r="W48" s="15">
        <f>Raspberries!J50</f>
        <v>0.34792621398471074</v>
      </c>
      <c r="X48" s="15">
        <f>Strawberries!J50</f>
        <v>5.1755618323257355</v>
      </c>
      <c r="Y48" s="15">
        <f>SUM(Cantaloupe!J50,Honeydew!J50,Watermelon!J50)</f>
        <v>22.130577568180186</v>
      </c>
      <c r="Z48" s="16">
        <f t="shared" si="10"/>
        <v>104.47667842074539</v>
      </c>
      <c r="AA48" s="16">
        <f t="shared" si="8"/>
        <v>127.52319135033392</v>
      </c>
    </row>
    <row r="49" spans="1:27">
      <c r="A49" s="14">
        <v>2014</v>
      </c>
      <c r="B49" s="15">
        <f>Oranges!J51</f>
        <v>9.1022373774433873</v>
      </c>
      <c r="C49" s="15">
        <f>'Tangerines, etc.'!J51</f>
        <v>4.735246266885353</v>
      </c>
      <c r="D49" s="15">
        <f>Lemons!J51</f>
        <v>3.2869322128140621</v>
      </c>
      <c r="E49" s="15">
        <f>Limes!J51</f>
        <v>2.9146251324337209</v>
      </c>
      <c r="F49" s="15">
        <f>Grapefruit!J51</f>
        <v>2.3281900733988987</v>
      </c>
      <c r="G49" s="15">
        <f t="shared" si="9"/>
        <v>22.367231062975421</v>
      </c>
      <c r="H49" s="15">
        <f>Apples!J51</f>
        <v>18.0891717917536</v>
      </c>
      <c r="I49" s="15">
        <f>Apricots!J51</f>
        <v>0.10749844989478291</v>
      </c>
      <c r="J49" s="15">
        <f>Avocados!J51</f>
        <v>6.608585044563565</v>
      </c>
      <c r="K49" s="15">
        <f>Bananas!J51</f>
        <v>27.862698191469622</v>
      </c>
      <c r="L49" s="15">
        <f>Blueberries!J51</f>
        <v>1.3939715163891877</v>
      </c>
      <c r="M49" s="15">
        <v>1.0791844571795848</v>
      </c>
      <c r="N49" s="15">
        <v>6.6401455398415798E-2</v>
      </c>
      <c r="O49" s="15">
        <f>Grapes!J51</f>
        <v>7.0310164138149807</v>
      </c>
      <c r="P49" s="15">
        <f>Kiwifruit!J51</f>
        <v>0.50547180332802166</v>
      </c>
      <c r="Q49" s="15">
        <f>Mangoes!J51</f>
        <v>2.3917836943604409</v>
      </c>
      <c r="R49" s="15">
        <f>Papayas!J51</f>
        <v>1.0823456119291488</v>
      </c>
      <c r="S49" s="15">
        <f>Peaches!J51</f>
        <v>2.9951207925962509</v>
      </c>
      <c r="T49" s="15">
        <f>Pears!J51</f>
        <v>2.7274449387181323</v>
      </c>
      <c r="U49" s="15">
        <f>Pineapples!J51</f>
        <v>6.8339377526036049</v>
      </c>
      <c r="V49" s="15">
        <v>0.49980027286499745</v>
      </c>
      <c r="W49" s="15">
        <f>Raspberries!J51</f>
        <v>0.67756660238566224</v>
      </c>
      <c r="X49" s="15">
        <f>Strawberries!J51</f>
        <v>5.2375984642542655</v>
      </c>
      <c r="Y49" s="15">
        <f>SUM(Cantaloupe!J51,Honeydew!J51,Watermelon!J51)</f>
        <v>20.108963893755593</v>
      </c>
      <c r="Z49" s="16">
        <f t="shared" si="10"/>
        <v>105.29856114725985</v>
      </c>
      <c r="AA49" s="16">
        <f t="shared" si="8"/>
        <v>127.66579221023527</v>
      </c>
    </row>
    <row r="50" spans="1:27">
      <c r="A50" s="14">
        <v>2015</v>
      </c>
      <c r="B50" s="15">
        <f>Oranges!J52</f>
        <v>8.4159950607740601</v>
      </c>
      <c r="C50" s="15">
        <f>'Tangerines, etc.'!J52</f>
        <v>4.9454268638820693</v>
      </c>
      <c r="D50" s="15">
        <f>Lemons!J52</f>
        <v>3.4548888985714661</v>
      </c>
      <c r="E50" s="15">
        <f>Limes!J52</f>
        <v>2.8657630275770551</v>
      </c>
      <c r="F50" s="15">
        <f>Grapefruit!J52</f>
        <v>2.1690551238385352</v>
      </c>
      <c r="G50" s="15">
        <f t="shared" si="9"/>
        <v>21.851128974643188</v>
      </c>
      <c r="H50" s="15">
        <f>Apples!J52</f>
        <v>16.891289661459027</v>
      </c>
      <c r="I50" s="15">
        <f>Apricots!J52</f>
        <v>7.5816503092212828E-2</v>
      </c>
      <c r="J50" s="15">
        <f>Avocados!J52</f>
        <v>6.8110459113919166</v>
      </c>
      <c r="K50" s="15">
        <f>Bananas!J52</f>
        <v>27.931583348658663</v>
      </c>
      <c r="L50" s="15">
        <f>Blueberries!J52</f>
        <v>1.4690638198813684</v>
      </c>
      <c r="M50" s="15">
        <v>1.0557557152221531</v>
      </c>
      <c r="N50" s="15">
        <v>0.11441083649006724</v>
      </c>
      <c r="O50" s="15">
        <f>Grapes!J52</f>
        <v>7.2104478249790924</v>
      </c>
      <c r="P50" s="15">
        <f>Kiwifruit!J52</f>
        <v>0.57475911131344393</v>
      </c>
      <c r="Q50" s="15">
        <f>Mangoes!J52</f>
        <v>2.4694414300313978</v>
      </c>
      <c r="R50" s="15">
        <f>Papayas!J52</f>
        <v>1.2598601733175436</v>
      </c>
      <c r="S50" s="15">
        <f>Peaches!J52</f>
        <v>2.7655267547719991</v>
      </c>
      <c r="T50" s="15">
        <f>Pears!J52</f>
        <v>2.5494544900718088</v>
      </c>
      <c r="U50" s="15">
        <f>Pineapples!J52</f>
        <v>6.6360794370404088</v>
      </c>
      <c r="V50" s="15">
        <v>0.52967721283983971</v>
      </c>
      <c r="W50" s="15">
        <f>Raspberries!J52</f>
        <v>0.83395218654163017</v>
      </c>
      <c r="X50" s="15">
        <f>Strawberries!J52</f>
        <v>5.0248687695691556</v>
      </c>
      <c r="Y50" s="15">
        <f>SUM(Cantaloupe!J52,Honeydew!J52,Watermelon!J52)</f>
        <v>21.165722249287125</v>
      </c>
      <c r="Z50" s="16">
        <f t="shared" si="10"/>
        <v>105.36875543595886</v>
      </c>
      <c r="AA50" s="16">
        <f t="shared" si="8"/>
        <v>127.21988441060205</v>
      </c>
    </row>
    <row r="51" spans="1:27">
      <c r="A51" s="20">
        <v>2016</v>
      </c>
      <c r="B51" s="21">
        <f>Oranges!J53</f>
        <v>8.9039554245298493</v>
      </c>
      <c r="C51" s="21">
        <f>'Tangerines, etc.'!J53</f>
        <v>5.005605570285443</v>
      </c>
      <c r="D51" s="21">
        <f>Lemons!J53</f>
        <v>3.9835676742589214</v>
      </c>
      <c r="E51" s="21">
        <f>Limes!J53</f>
        <v>3.3034353963924956</v>
      </c>
      <c r="F51" s="21">
        <f>Grapefruit!J53</f>
        <v>1.9143109553380795</v>
      </c>
      <c r="G51" s="21">
        <f t="shared" si="9"/>
        <v>23.110875020804791</v>
      </c>
      <c r="H51" s="21">
        <f>Apples!J53</f>
        <v>18.506638402796494</v>
      </c>
      <c r="I51" s="21">
        <f>Apricots!J53</f>
        <v>0.12249838120849302</v>
      </c>
      <c r="J51" s="21">
        <f>Avocados!J53</f>
        <v>6.4958877492204659</v>
      </c>
      <c r="K51" s="21">
        <f>Bananas!J53</f>
        <v>27.442026388921033</v>
      </c>
      <c r="L51" s="21">
        <f>Blueberries!J53</f>
        <v>1.6349152153246609</v>
      </c>
      <c r="M51" s="21">
        <v>1.0758821658581827</v>
      </c>
      <c r="N51" s="21">
        <v>0.11866745255037817</v>
      </c>
      <c r="O51" s="21">
        <f>Grapes!J53</f>
        <v>7.4079058718961228</v>
      </c>
      <c r="P51" s="21">
        <f>Kiwifruit!J53</f>
        <v>0.52541660698697346</v>
      </c>
      <c r="Q51" s="21">
        <f>Mangoes!J53</f>
        <v>2.8173229919744256</v>
      </c>
      <c r="R51" s="21">
        <f>Papayas!J53</f>
        <v>1.3585727883811363</v>
      </c>
      <c r="S51" s="21">
        <f>Peaches!J53</f>
        <v>2.5968199509918608</v>
      </c>
      <c r="T51" s="12">
        <f>Pears!J53</f>
        <v>2.639117948604881</v>
      </c>
      <c r="U51" s="21">
        <f>Pineapples!J53</f>
        <v>6.9154355002188064</v>
      </c>
      <c r="V51" s="21">
        <v>0.62739714767447619</v>
      </c>
      <c r="W51" s="21">
        <f>Raspberries!J53</f>
        <v>0.71404744993485625</v>
      </c>
      <c r="X51" s="21">
        <f>Strawberries!J53</f>
        <v>5.2922800119906803</v>
      </c>
      <c r="Y51" s="21">
        <f>SUM(Cantaloupe!J53,Honeydew!J53,Watermelon!J53)</f>
        <v>23.559664074895572</v>
      </c>
      <c r="Z51" s="22">
        <f t="shared" si="10"/>
        <v>109.85049609942948</v>
      </c>
      <c r="AA51" s="22">
        <f t="shared" si="8"/>
        <v>132.96137112023428</v>
      </c>
    </row>
    <row r="52" spans="1:27">
      <c r="A52" s="23">
        <v>2017</v>
      </c>
      <c r="B52" s="24">
        <f>Oranges!J54</f>
        <v>7.7940000279259882</v>
      </c>
      <c r="C52" s="24">
        <f>'Tangerines, etc.'!J54</f>
        <v>5.5511030294673729</v>
      </c>
      <c r="D52" s="24">
        <f>Lemons!J54</f>
        <v>4.0908000851294393</v>
      </c>
      <c r="E52" s="24">
        <f>Limes!J54</f>
        <v>3.5637870681394377</v>
      </c>
      <c r="F52" s="24">
        <f>Grapefruit!J54</f>
        <v>1.8582264669908219</v>
      </c>
      <c r="G52" s="24">
        <f t="shared" si="9"/>
        <v>22.857916677653058</v>
      </c>
      <c r="H52" s="24">
        <f>Apples!J54</f>
        <v>17.439312657949394</v>
      </c>
      <c r="I52" s="24">
        <f>Apricots!J54</f>
        <v>8.0785354896402151E-2</v>
      </c>
      <c r="J52" s="24">
        <f>Avocados!J54</f>
        <v>7.5763901443463393</v>
      </c>
      <c r="K52" s="24">
        <f>Bananas!J54</f>
        <v>28.605374054883303</v>
      </c>
      <c r="L52" s="24">
        <f>Blueberries!J54</f>
        <v>1.601007735882388</v>
      </c>
      <c r="M52" s="24">
        <v>1.3524283027150512</v>
      </c>
      <c r="N52" s="24">
        <v>8.4787072353614296E-2</v>
      </c>
      <c r="O52" s="24">
        <f>Grapes!J54</f>
        <v>7.5300610714694018</v>
      </c>
      <c r="P52" s="24">
        <f>Kiwifruit!J54</f>
        <v>0.55144925646274134</v>
      </c>
      <c r="Q52" s="24">
        <f>Mangoes!J54</f>
        <v>3.0562656734132512</v>
      </c>
      <c r="R52" s="24">
        <f>Papayas!J54</f>
        <v>1.2951636262525632</v>
      </c>
      <c r="S52" s="24">
        <f>Peaches!J54</f>
        <v>2.5305190519699159</v>
      </c>
      <c r="T52" s="41">
        <f>Pears!J54</f>
        <v>2.5735400326804392</v>
      </c>
      <c r="U52" s="24">
        <f>Pineapples!J54</f>
        <v>7.3674991896106601</v>
      </c>
      <c r="V52" s="24">
        <v>0.64910748223825987</v>
      </c>
      <c r="W52" s="24">
        <f>Raspberries!J54</f>
        <v>0.80539715548718438</v>
      </c>
      <c r="X52" s="24">
        <f>Strawberries!J54</f>
        <v>5.4629947458206738</v>
      </c>
      <c r="Y52" s="24">
        <f>SUM(Cantaloupe!J54,Honeydew!J54,Watermelon!J54)</f>
        <v>22.896880404801035</v>
      </c>
      <c r="Z52" s="25">
        <f t="shared" si="10"/>
        <v>111.45896301323263</v>
      </c>
      <c r="AA52" s="25">
        <f>Z52+G52</f>
        <v>134.31687969088568</v>
      </c>
    </row>
    <row r="53" spans="1:27">
      <c r="A53" s="23">
        <v>2018</v>
      </c>
      <c r="B53" s="24">
        <f>Oranges!J55</f>
        <v>7.9553153429309829</v>
      </c>
      <c r="C53" s="24">
        <f>'Tangerines, etc.'!J55</f>
        <v>5.6134068974543592</v>
      </c>
      <c r="D53" s="24">
        <f>Lemons!J55</f>
        <v>4.0594738546799496</v>
      </c>
      <c r="E53" s="24">
        <f>Limes!J55</f>
        <v>3.8536408186933051</v>
      </c>
      <c r="F53" s="24">
        <f>Grapefruit!J55</f>
        <v>1.5105756281466929</v>
      </c>
      <c r="G53" s="24">
        <f t="shared" si="9"/>
        <v>22.992412541905288</v>
      </c>
      <c r="H53" s="24">
        <f>Apples!J55</f>
        <v>16.226092062867306</v>
      </c>
      <c r="I53" s="24">
        <f>Apricots!J55</f>
        <v>0.1055735702085674</v>
      </c>
      <c r="J53" s="24">
        <f>Avocados!J55</f>
        <v>8.0020419709382207</v>
      </c>
      <c r="K53" s="24">
        <f>Bananas!J55</f>
        <v>28.28122791479672</v>
      </c>
      <c r="L53" s="24">
        <f>Blueberries!J55</f>
        <v>1.8439602027720576</v>
      </c>
      <c r="M53" s="24">
        <v>1.1838093939870595</v>
      </c>
      <c r="N53" s="24">
        <v>6.7283503759366273E-2</v>
      </c>
      <c r="O53" s="24">
        <f>Grapes!J55</f>
        <v>7.375015075051234</v>
      </c>
      <c r="P53" s="24">
        <f>Kiwifruit!J55</f>
        <v>0.56320337619503102</v>
      </c>
      <c r="Q53" s="24">
        <f>Mangoes!J55</f>
        <v>3.0119180058009851</v>
      </c>
      <c r="R53" s="24">
        <f>Papayas!J55</f>
        <v>1.1976879029010097</v>
      </c>
      <c r="S53" s="24">
        <f>Peaches!J55</f>
        <v>2.0861660790677892</v>
      </c>
      <c r="T53" s="41">
        <f>Pears!J55</f>
        <v>2.7938987448506785</v>
      </c>
      <c r="U53" s="24">
        <f>Pineapples!J55</f>
        <v>7.4205551501215057</v>
      </c>
      <c r="V53" s="24">
        <v>0.57323990589787754</v>
      </c>
      <c r="W53" s="24">
        <f>Raspberries!J55</f>
        <v>0.74708959792262941</v>
      </c>
      <c r="X53" s="24">
        <f>Strawberries!J55</f>
        <v>5.8183365176447026</v>
      </c>
      <c r="Y53" s="24">
        <f>SUM(Cantaloupe!J55,Honeydew!J55,Watermelon!J55)</f>
        <v>22.343376240666913</v>
      </c>
      <c r="Z53" s="25">
        <f>SUM(H53:Y53)</f>
        <v>109.64047521544964</v>
      </c>
      <c r="AA53" s="25">
        <f>Z53+G53</f>
        <v>132.63288775735492</v>
      </c>
    </row>
    <row r="54" spans="1:27" ht="13.2" customHeight="1">
      <c r="A54" s="23">
        <v>2019</v>
      </c>
      <c r="B54" s="24">
        <f>Oranges!J56</f>
        <v>8.2049095072389431</v>
      </c>
      <c r="C54" s="24">
        <f>'Tangerines, etc.'!J56</f>
        <v>6.4471247911392293</v>
      </c>
      <c r="D54" s="24">
        <f>Lemons!J56</f>
        <v>4.6879755470659781</v>
      </c>
      <c r="E54" s="24">
        <f>Limes!J56</f>
        <v>3.8980863998043103</v>
      </c>
      <c r="F54" s="24">
        <f>Grapefruit!J56</f>
        <v>1.3902139002089231</v>
      </c>
      <c r="G54" s="24">
        <f t="shared" si="9"/>
        <v>24.628310145457384</v>
      </c>
      <c r="H54" s="24">
        <f>Apples!J56</f>
        <v>16.965337893562069</v>
      </c>
      <c r="I54" s="24">
        <f>Apricots!J56</f>
        <v>0.11623513363637863</v>
      </c>
      <c r="J54" s="24">
        <f>Avocados!J56</f>
        <v>7.7223484662505664</v>
      </c>
      <c r="K54" s="24">
        <f>Bananas!J56</f>
        <v>27.382590841495439</v>
      </c>
      <c r="L54" s="24">
        <f>Blueberries!J56</f>
        <v>2.1429392192971362</v>
      </c>
      <c r="M54" s="24">
        <v>1.1429935551658095</v>
      </c>
      <c r="N54" s="24">
        <v>6.7209975867618052E-2</v>
      </c>
      <c r="O54" s="24">
        <f>Grapes!J56</f>
        <v>7.6655512176113909</v>
      </c>
      <c r="P54" s="24">
        <f>Kiwifruit!J56</f>
        <v>0.58322038807109433</v>
      </c>
      <c r="Q54" s="24">
        <f>Mangoes!J56</f>
        <v>3.0918314502151891</v>
      </c>
      <c r="R54" s="24">
        <f>Papayas!J56</f>
        <v>1.2048938122341171</v>
      </c>
      <c r="S54" s="24">
        <f>Peaches!J56</f>
        <v>1.9744634761515651</v>
      </c>
      <c r="T54" s="41">
        <f>Pears!J56</f>
        <v>2.6010418760749565</v>
      </c>
      <c r="U54" s="24">
        <f>Pineapples!J56</f>
        <v>7.2544287219731647</v>
      </c>
      <c r="V54" s="24">
        <v>0.53264163298165856</v>
      </c>
      <c r="W54" s="24">
        <f>Raspberries!J56</f>
        <v>0.79874623029004377</v>
      </c>
      <c r="X54" s="24">
        <f>Strawberries!J56</f>
        <v>5.5257007341461826</v>
      </c>
      <c r="Y54" s="24">
        <f>SUM(Cantaloupe!J56,Honeydew!J56,Watermelon!J56)</f>
        <v>20.121769899990976</v>
      </c>
      <c r="Z54" s="25">
        <f>SUM(H54:Y54)</f>
        <v>106.8939445250154</v>
      </c>
      <c r="AA54" s="25">
        <f>Z54+G54</f>
        <v>131.52225467047279</v>
      </c>
    </row>
    <row r="55" spans="1:27" ht="13.2" customHeight="1">
      <c r="A55" s="23">
        <v>2020</v>
      </c>
      <c r="B55" s="24">
        <f>Oranges!J57</f>
        <v>9.1186835169173968</v>
      </c>
      <c r="C55" s="24">
        <f>'Tangerines, etc.'!J57</f>
        <v>6.375202248477934</v>
      </c>
      <c r="D55" s="24">
        <f>Lemons!J57</f>
        <v>4.7033569161325195</v>
      </c>
      <c r="E55" s="24">
        <f>Limes!J57</f>
        <v>4.0600114474364801</v>
      </c>
      <c r="F55" s="24">
        <f>Grapefruit!J57</f>
        <v>1.6284820034684606</v>
      </c>
      <c r="G55" s="24">
        <f t="shared" si="9"/>
        <v>25.88573613243279</v>
      </c>
      <c r="H55" s="24">
        <f>Apples!J57</f>
        <v>15.616648461633567</v>
      </c>
      <c r="I55" s="24">
        <f>Apricots!J57</f>
        <v>7.1586425903848713E-2</v>
      </c>
      <c r="J55" s="24">
        <f>Avocados!J57</f>
        <v>8.7234581225893812</v>
      </c>
      <c r="K55" s="24">
        <f>Bananas!J57</f>
        <v>27.219759966610507</v>
      </c>
      <c r="L55" s="24">
        <f>Blueberries!J57</f>
        <v>2.1555288338046146</v>
      </c>
      <c r="M55" s="24">
        <v>1.1336810997167157</v>
      </c>
      <c r="N55" s="24">
        <v>6.5757280833273771E-2</v>
      </c>
      <c r="O55" s="24">
        <f>Grapes!J57</f>
        <v>7.4774921040708309</v>
      </c>
      <c r="P55" s="24">
        <f>Kiwifruit!J57</f>
        <v>0.66304900901041308</v>
      </c>
      <c r="Q55" s="24">
        <f>Mangoes!J57</f>
        <v>3.4457723312778206</v>
      </c>
      <c r="R55" s="24">
        <f>Papayas!J57</f>
        <v>1.2027702389794666</v>
      </c>
      <c r="S55" s="24">
        <f>Peaches!J57</f>
        <v>2.2446261640138281</v>
      </c>
      <c r="T55" s="41">
        <f>Pears!J57</f>
        <v>2.7129357998848955</v>
      </c>
      <c r="U55" s="24">
        <f>Pineapples!J57</f>
        <v>6.9325100528897972</v>
      </c>
      <c r="V55" s="24">
        <v>0.55464680720277271</v>
      </c>
      <c r="W55" s="24">
        <f>Raspberries!J57</f>
        <v>0.89369711305713262</v>
      </c>
      <c r="X55" s="24">
        <f>Strawberries!J57</f>
        <v>6.5630210438709691</v>
      </c>
      <c r="Y55" s="24">
        <f>SUM(Cantaloupe!J57,Honeydew!J57,Watermelon!J57)</f>
        <v>18.975956570556509</v>
      </c>
      <c r="Z55" s="25">
        <f t="shared" ref="Z55:Z56" si="11">SUM(H55:Y55)</f>
        <v>106.65289742590635</v>
      </c>
      <c r="AA55" s="25">
        <f t="shared" ref="AA55:AA56" si="12">Z55+G55</f>
        <v>132.53863355833914</v>
      </c>
    </row>
    <row r="56" spans="1:27" ht="13.8" customHeight="1" thickBot="1">
      <c r="A56" s="231">
        <v>2021</v>
      </c>
      <c r="B56" s="252">
        <f>Oranges!J58</f>
        <v>7.9017243803252954</v>
      </c>
      <c r="C56" s="252">
        <f>'Tangerines, etc.'!J58</f>
        <v>6.6254988486490509</v>
      </c>
      <c r="D56" s="252">
        <f>Lemons!J58</f>
        <v>4.7155235309238792</v>
      </c>
      <c r="E56" s="252">
        <f>Limes!J58</f>
        <v>4.4223289179416616</v>
      </c>
      <c r="F56" s="252">
        <f>Grapefruit!J58</f>
        <v>1.4259131451733256</v>
      </c>
      <c r="G56" s="252">
        <f t="shared" si="9"/>
        <v>25.090988823013213</v>
      </c>
      <c r="H56" s="252">
        <f>Apples!J58</f>
        <v>15.18105741057691</v>
      </c>
      <c r="I56" s="252">
        <f>Apricots!J58</f>
        <v>8.9374854055221997E-2</v>
      </c>
      <c r="J56" s="252">
        <f>Avocados!J58</f>
        <v>7.942693887414686</v>
      </c>
      <c r="K56" s="252">
        <f>Bananas!J58</f>
        <v>26.855733747910417</v>
      </c>
      <c r="L56" s="252">
        <f>Blueberries!J58</f>
        <v>2.3324735146743469</v>
      </c>
      <c r="M56" s="252">
        <v>1.3227990300989119</v>
      </c>
      <c r="N56" s="252">
        <v>4.9885046193442209E-2</v>
      </c>
      <c r="O56" s="252">
        <f>Grapes!J58</f>
        <v>7.7311420856525022</v>
      </c>
      <c r="P56" s="252">
        <f>Kiwifruit!J58</f>
        <v>0.72799261661941694</v>
      </c>
      <c r="Q56" s="252">
        <f>Mangoes!J58</f>
        <v>3.4772746938219279</v>
      </c>
      <c r="R56" s="252">
        <f>Papayas!J58</f>
        <v>1.2725604323989705</v>
      </c>
      <c r="S56" s="252">
        <f>Peaches!J58</f>
        <v>2.2558205793216444</v>
      </c>
      <c r="T56" s="252">
        <f>Pears!J58</f>
        <v>2.9662952831292539</v>
      </c>
      <c r="U56" s="252">
        <f>Pineapples!J58</f>
        <v>7.4784595220790298</v>
      </c>
      <c r="V56" s="252">
        <v>0.47461913130887151</v>
      </c>
      <c r="W56" s="252">
        <f>Raspberries!J58</f>
        <v>0.84347134158624804</v>
      </c>
      <c r="X56" s="252">
        <f>Strawberries!J58</f>
        <v>6.7156103277814685</v>
      </c>
      <c r="Y56" s="252">
        <f>SUM(Cantaloupe!J58,Honeydew!J58,Watermelon!J58)</f>
        <v>18.991575868735183</v>
      </c>
      <c r="Z56" s="233">
        <f t="shared" si="11"/>
        <v>106.70883937335847</v>
      </c>
      <c r="AA56" s="233">
        <f t="shared" si="12"/>
        <v>131.79982819637169</v>
      </c>
    </row>
    <row r="57" spans="1:27" ht="15" customHeight="1" thickTop="1">
      <c r="A57" s="9" t="s">
        <v>40</v>
      </c>
    </row>
    <row r="58" spans="1:27">
      <c r="A58" s="9"/>
      <c r="W58" s="42"/>
    </row>
    <row r="59" spans="1:27" ht="15" customHeight="1">
      <c r="A59" s="9" t="s">
        <v>89</v>
      </c>
      <c r="W59" s="42"/>
    </row>
    <row r="60" spans="1:27" ht="15" customHeight="1">
      <c r="A60" s="9" t="s">
        <v>84</v>
      </c>
    </row>
    <row r="61" spans="1:27" ht="15" customHeight="1">
      <c r="A61" s="9" t="s">
        <v>85</v>
      </c>
    </row>
    <row r="62" spans="1:27">
      <c r="A62" s="9"/>
    </row>
    <row r="63" spans="1:27" ht="15" customHeight="1">
      <c r="A63" s="254" t="s">
        <v>203</v>
      </c>
    </row>
    <row r="64" spans="1:27">
      <c r="A64" s="9"/>
    </row>
    <row r="65" spans="1:1">
      <c r="A65" s="9"/>
    </row>
    <row r="66" spans="1:1">
      <c r="A66" s="9"/>
    </row>
    <row r="67" spans="1:1">
      <c r="A67" s="9"/>
    </row>
  </sheetData>
  <phoneticPr fontId="4" type="noConversion"/>
  <printOptions horizontalCentered="1" verticalCentered="1"/>
  <pageMargins left="1.4" right="1.4" top="1" bottom="1" header="0.5" footer="0.5"/>
  <pageSetup scale="55" fitToWidth="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IV71"/>
  <sheetViews>
    <sheetView showZeros="0" showOutlineSymbols="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90</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52"/>
      <c r="B2" s="96"/>
      <c r="C2" s="98" t="s">
        <v>0</v>
      </c>
      <c r="D2" s="99"/>
      <c r="E2" s="99"/>
      <c r="F2" s="105" t="s">
        <v>43</v>
      </c>
      <c r="G2" s="106"/>
      <c r="H2" s="100" t="s">
        <v>105</v>
      </c>
      <c r="I2" s="101"/>
      <c r="J2" s="101"/>
      <c r="K2" s="236"/>
    </row>
    <row r="3" spans="1:256" ht="42" customHeight="1">
      <c r="A3" s="256" t="s">
        <v>79</v>
      </c>
      <c r="B3" s="93" t="s">
        <v>220</v>
      </c>
      <c r="C3" s="94" t="s">
        <v>106</v>
      </c>
      <c r="D3" s="95" t="s">
        <v>1</v>
      </c>
      <c r="E3" s="94" t="s">
        <v>107</v>
      </c>
      <c r="F3" s="94" t="s">
        <v>3</v>
      </c>
      <c r="G3" s="95" t="s">
        <v>52</v>
      </c>
      <c r="H3" s="95" t="s">
        <v>2</v>
      </c>
      <c r="I3" s="103" t="s">
        <v>39</v>
      </c>
      <c r="J3" s="104"/>
      <c r="K3" s="236"/>
    </row>
    <row r="4" spans="1:256" ht="18" customHeight="1">
      <c r="A4" s="86"/>
      <c r="B4" s="87"/>
      <c r="C4" s="88"/>
      <c r="D4" s="88"/>
      <c r="E4" s="88"/>
      <c r="F4" s="88"/>
      <c r="G4" s="89"/>
      <c r="H4" s="88"/>
      <c r="I4" s="95" t="s">
        <v>4</v>
      </c>
      <c r="J4" s="102" t="s">
        <v>108</v>
      </c>
      <c r="K4" s="236"/>
    </row>
    <row r="5" spans="1:256" ht="15" customHeight="1">
      <c r="A5" s="91"/>
      <c r="B5" s="87"/>
      <c r="C5" s="88"/>
      <c r="D5" s="88"/>
      <c r="E5" s="88"/>
      <c r="F5" s="88"/>
      <c r="G5" s="89"/>
      <c r="H5" s="90"/>
      <c r="I5" s="90"/>
      <c r="J5" s="97" t="s">
        <v>51</v>
      </c>
      <c r="K5" s="236"/>
    </row>
    <row r="6" spans="1:256" ht="15" customHeight="1">
      <c r="A6" s="3"/>
      <c r="B6" s="53" t="s">
        <v>189</v>
      </c>
      <c r="C6" s="107" t="s">
        <v>187</v>
      </c>
      <c r="D6" s="108"/>
      <c r="E6" s="108"/>
      <c r="F6" s="108"/>
      <c r="G6" s="108"/>
      <c r="H6" s="108"/>
      <c r="I6" s="107" t="s">
        <v>188</v>
      </c>
      <c r="J6" s="235"/>
      <c r="K6" s="23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c r="A7" s="54">
        <v>1970</v>
      </c>
      <c r="B7" s="55">
        <v>203.84899999999999</v>
      </c>
      <c r="C7" s="56">
        <v>1898.5160000000001</v>
      </c>
      <c r="D7" s="57">
        <v>8</v>
      </c>
      <c r="E7" s="57">
        <f t="shared" ref="E7:E37" si="0">C7+D7</f>
        <v>1906.5160000000001</v>
      </c>
      <c r="F7" s="57">
        <v>230.2</v>
      </c>
      <c r="G7" s="57">
        <v>1.6</v>
      </c>
      <c r="H7" s="57">
        <f t="shared" ref="H7:H23" si="1">E7-F7-G7</f>
        <v>1674.7160000000001</v>
      </c>
      <c r="I7" s="57">
        <f t="shared" ref="I7:I33" si="2">IF(H7=0,0,IF(B7=0,0,H7/B7))</f>
        <v>8.2154732179211098</v>
      </c>
      <c r="J7" s="57">
        <f t="shared" ref="J7:J33" si="3">IF(H7=0,0,IF(B7=0,0,(H7*0.97)/B7))</f>
        <v>7.9690090213834752</v>
      </c>
    </row>
    <row r="8" spans="1:256">
      <c r="A8" s="58">
        <v>1971</v>
      </c>
      <c r="B8" s="59">
        <v>206.46599999999998</v>
      </c>
      <c r="C8" s="60">
        <v>1974.7720000000004</v>
      </c>
      <c r="D8" s="61">
        <v>6.8</v>
      </c>
      <c r="E8" s="61">
        <f t="shared" si="0"/>
        <v>1981.5720000000003</v>
      </c>
      <c r="F8" s="61">
        <v>215.1</v>
      </c>
      <c r="G8" s="61">
        <v>1.4</v>
      </c>
      <c r="H8" s="61">
        <f t="shared" si="1"/>
        <v>1765.0720000000003</v>
      </c>
      <c r="I8" s="61">
        <f t="shared" si="2"/>
        <v>8.5489717435316255</v>
      </c>
      <c r="J8" s="61">
        <f t="shared" si="3"/>
        <v>8.2925025912256753</v>
      </c>
    </row>
    <row r="9" spans="1:256">
      <c r="A9" s="58">
        <v>1972</v>
      </c>
      <c r="B9" s="59">
        <v>208.917</v>
      </c>
      <c r="C9" s="60">
        <v>2178.7130000000002</v>
      </c>
      <c r="D9" s="61">
        <v>14.1</v>
      </c>
      <c r="E9" s="61">
        <f t="shared" si="0"/>
        <v>2192.8130000000001</v>
      </c>
      <c r="F9" s="61">
        <v>401.4</v>
      </c>
      <c r="G9" s="61">
        <v>2.1</v>
      </c>
      <c r="H9" s="61">
        <f t="shared" si="1"/>
        <v>1789.3130000000001</v>
      </c>
      <c r="I9" s="61">
        <f t="shared" si="2"/>
        <v>8.5647075154247858</v>
      </c>
      <c r="J9" s="61">
        <f t="shared" si="3"/>
        <v>8.3077662899620428</v>
      </c>
    </row>
    <row r="10" spans="1:256">
      <c r="A10" s="58">
        <v>1973</v>
      </c>
      <c r="B10" s="59">
        <v>210.98500000000001</v>
      </c>
      <c r="C10" s="60">
        <v>2217.23</v>
      </c>
      <c r="D10" s="61">
        <v>17.399999999999999</v>
      </c>
      <c r="E10" s="61">
        <f t="shared" si="0"/>
        <v>2234.63</v>
      </c>
      <c r="F10" s="61">
        <v>423.6</v>
      </c>
      <c r="G10" s="61">
        <v>3</v>
      </c>
      <c r="H10" s="61">
        <f t="shared" si="1"/>
        <v>1808.0300000000002</v>
      </c>
      <c r="I10" s="61">
        <f t="shared" si="2"/>
        <v>8.5694717633955033</v>
      </c>
      <c r="J10" s="61">
        <f t="shared" si="3"/>
        <v>8.3123876104936372</v>
      </c>
    </row>
    <row r="11" spans="1:256">
      <c r="A11" s="58">
        <v>1974</v>
      </c>
      <c r="B11" s="59">
        <v>212.93199999999999</v>
      </c>
      <c r="C11" s="60">
        <v>2254.4690000000005</v>
      </c>
      <c r="D11" s="61">
        <v>14.2</v>
      </c>
      <c r="E11" s="61">
        <f t="shared" si="0"/>
        <v>2268.6690000000003</v>
      </c>
      <c r="F11" s="61">
        <v>518.20000000000005</v>
      </c>
      <c r="G11" s="61">
        <v>2.2000000000000002</v>
      </c>
      <c r="H11" s="61">
        <f t="shared" si="1"/>
        <v>1748.2690000000002</v>
      </c>
      <c r="I11" s="61">
        <f t="shared" si="2"/>
        <v>8.2104568594668734</v>
      </c>
      <c r="J11" s="61">
        <f t="shared" si="3"/>
        <v>7.9641431536828664</v>
      </c>
    </row>
    <row r="12" spans="1:256">
      <c r="A12" s="58">
        <v>1975</v>
      </c>
      <c r="B12" s="59">
        <v>214.93100000000001</v>
      </c>
      <c r="C12" s="60">
        <v>2289.4650000000001</v>
      </c>
      <c r="D12" s="61">
        <v>10.4</v>
      </c>
      <c r="E12" s="61">
        <f t="shared" si="0"/>
        <v>2299.8650000000002</v>
      </c>
      <c r="F12" s="61">
        <v>502</v>
      </c>
      <c r="G12" s="61">
        <v>1.5</v>
      </c>
      <c r="H12" s="61">
        <f t="shared" si="1"/>
        <v>1796.3650000000002</v>
      </c>
      <c r="I12" s="61">
        <f t="shared" si="2"/>
        <v>8.3578683391413993</v>
      </c>
      <c r="J12" s="61">
        <f t="shared" si="3"/>
        <v>8.1071322889671578</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217.095</v>
      </c>
      <c r="C13" s="56">
        <v>2630.5149999999999</v>
      </c>
      <c r="D13" s="57">
        <v>9.4</v>
      </c>
      <c r="E13" s="57">
        <f t="shared" si="0"/>
        <v>2639.915</v>
      </c>
      <c r="F13" s="57">
        <v>628</v>
      </c>
      <c r="G13" s="57">
        <v>1.4</v>
      </c>
      <c r="H13" s="57">
        <f t="shared" si="1"/>
        <v>2010.5149999999999</v>
      </c>
      <c r="I13" s="57">
        <f t="shared" si="2"/>
        <v>9.2609917317303481</v>
      </c>
      <c r="J13" s="57">
        <f t="shared" si="3"/>
        <v>8.983161979778437</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219.179</v>
      </c>
      <c r="C14" s="56">
        <v>2279.895</v>
      </c>
      <c r="D14" s="57">
        <v>19.3</v>
      </c>
      <c r="E14" s="57">
        <f t="shared" si="0"/>
        <v>2299.1950000000002</v>
      </c>
      <c r="F14" s="57">
        <v>604.9</v>
      </c>
      <c r="G14" s="57">
        <v>0.7</v>
      </c>
      <c r="H14" s="57">
        <f t="shared" si="1"/>
        <v>1693.595</v>
      </c>
      <c r="I14" s="57">
        <f t="shared" si="2"/>
        <v>7.7269948307091463</v>
      </c>
      <c r="J14" s="57">
        <f t="shared" si="3"/>
        <v>7.4951849857878718</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221.47699999999998</v>
      </c>
      <c r="C15" s="56">
        <v>2426.63</v>
      </c>
      <c r="D15" s="57">
        <v>7</v>
      </c>
      <c r="E15" s="57">
        <f t="shared" si="0"/>
        <v>2433.63</v>
      </c>
      <c r="F15" s="57">
        <v>584.5</v>
      </c>
      <c r="G15" s="57">
        <v>0.9</v>
      </c>
      <c r="H15" s="57">
        <f t="shared" si="1"/>
        <v>1848.23</v>
      </c>
      <c r="I15" s="57">
        <f t="shared" si="2"/>
        <v>8.3450200246526745</v>
      </c>
      <c r="J15" s="57">
        <f t="shared" si="3"/>
        <v>8.0946694239130927</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223.86500000000001</v>
      </c>
      <c r="C16" s="56">
        <v>2309.1999999999998</v>
      </c>
      <c r="D16" s="57">
        <v>6</v>
      </c>
      <c r="E16" s="57">
        <f t="shared" si="0"/>
        <v>2315.1999999999998</v>
      </c>
      <c r="F16" s="57">
        <v>681.94600000000003</v>
      </c>
      <c r="G16" s="57">
        <v>0.8</v>
      </c>
      <c r="H16" s="57">
        <f t="shared" si="1"/>
        <v>1632.454</v>
      </c>
      <c r="I16" s="57">
        <f t="shared" si="2"/>
        <v>7.2921358854666867</v>
      </c>
      <c r="J16" s="57">
        <f t="shared" si="3"/>
        <v>7.073371808902686</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226.45099999999999</v>
      </c>
      <c r="C17" s="56">
        <v>2304.2850000000003</v>
      </c>
      <c r="D17" s="57">
        <v>6.7</v>
      </c>
      <c r="E17" s="57">
        <f t="shared" si="0"/>
        <v>2310.9850000000001</v>
      </c>
      <c r="F17" s="57">
        <v>657.322</v>
      </c>
      <c r="G17" s="57">
        <v>1.2</v>
      </c>
      <c r="H17" s="57">
        <f t="shared" si="1"/>
        <v>1652.463</v>
      </c>
      <c r="I17" s="57">
        <f t="shared" si="2"/>
        <v>7.2972210323646172</v>
      </c>
      <c r="J17" s="57">
        <f t="shared" si="3"/>
        <v>7.0783044013936784</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228.93700000000001</v>
      </c>
      <c r="C18" s="60">
        <v>2225.4450000000002</v>
      </c>
      <c r="D18" s="61">
        <v>9.4</v>
      </c>
      <c r="E18" s="61">
        <f t="shared" si="0"/>
        <v>2234.8450000000003</v>
      </c>
      <c r="F18" s="61">
        <v>711.77599999999995</v>
      </c>
      <c r="G18" s="61">
        <v>0.8</v>
      </c>
      <c r="H18" s="61">
        <f t="shared" si="1"/>
        <v>1522.2690000000005</v>
      </c>
      <c r="I18" s="61">
        <f t="shared" si="2"/>
        <v>6.6492921633462494</v>
      </c>
      <c r="J18" s="61">
        <f t="shared" si="3"/>
        <v>6.4498133984458628</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231.15700000000001</v>
      </c>
      <c r="C19" s="60">
        <v>2311.38</v>
      </c>
      <c r="D19" s="61">
        <v>3.9</v>
      </c>
      <c r="E19" s="61">
        <f t="shared" si="0"/>
        <v>2315.2800000000002</v>
      </c>
      <c r="F19" s="61">
        <v>650.63900000000001</v>
      </c>
      <c r="G19" s="61">
        <v>0.5</v>
      </c>
      <c r="H19" s="61">
        <f t="shared" si="1"/>
        <v>1664.1410000000001</v>
      </c>
      <c r="I19" s="61">
        <f t="shared" si="2"/>
        <v>7.1991806434587744</v>
      </c>
      <c r="J19" s="61">
        <f t="shared" si="3"/>
        <v>6.9832052241550109</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233.322</v>
      </c>
      <c r="C20" s="60">
        <v>2594.625</v>
      </c>
      <c r="D20" s="61">
        <v>4.8</v>
      </c>
      <c r="E20" s="61">
        <f t="shared" si="0"/>
        <v>2599.4250000000002</v>
      </c>
      <c r="F20" s="61">
        <v>771.03</v>
      </c>
      <c r="G20" s="61">
        <v>0.5</v>
      </c>
      <c r="H20" s="61">
        <f t="shared" si="1"/>
        <v>1827.8950000000002</v>
      </c>
      <c r="I20" s="61">
        <f t="shared" si="2"/>
        <v>7.834216233359907</v>
      </c>
      <c r="J20" s="61">
        <f t="shared" si="3"/>
        <v>7.5991897463591087</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235.38499999999999</v>
      </c>
      <c r="C21" s="60">
        <v>2054.085</v>
      </c>
      <c r="D21" s="61">
        <v>2.1</v>
      </c>
      <c r="E21" s="61">
        <f t="shared" si="0"/>
        <v>2056.1849999999999</v>
      </c>
      <c r="F21" s="61">
        <v>648.40599999999995</v>
      </c>
      <c r="G21" s="61">
        <v>0.4</v>
      </c>
      <c r="H21" s="61">
        <f t="shared" si="1"/>
        <v>1407.3789999999999</v>
      </c>
      <c r="I21" s="61">
        <f t="shared" si="2"/>
        <v>5.9790513414193764</v>
      </c>
      <c r="J21" s="61">
        <f t="shared" si="3"/>
        <v>5.7996798011767954</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237.46799999999999</v>
      </c>
      <c r="C22" s="60">
        <v>1816.5</v>
      </c>
      <c r="D22" s="61">
        <v>5.0999999999999996</v>
      </c>
      <c r="E22" s="61">
        <f t="shared" si="0"/>
        <v>1821.6</v>
      </c>
      <c r="F22" s="61">
        <v>513.96400000000006</v>
      </c>
      <c r="G22" s="61">
        <v>0.3</v>
      </c>
      <c r="H22" s="61">
        <f t="shared" si="1"/>
        <v>1307.336</v>
      </c>
      <c r="I22" s="61">
        <f t="shared" si="2"/>
        <v>5.5053144002560348</v>
      </c>
      <c r="J22" s="61">
        <f t="shared" si="3"/>
        <v>5.3401549682483536</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239.63800000000001</v>
      </c>
      <c r="C23" s="56">
        <v>2169.4</v>
      </c>
      <c r="D23" s="57">
        <v>5.5</v>
      </c>
      <c r="E23" s="57">
        <f t="shared" si="0"/>
        <v>2174.9</v>
      </c>
      <c r="F23" s="57">
        <v>705.20899999999995</v>
      </c>
      <c r="G23" s="57">
        <v>0.1</v>
      </c>
      <c r="H23" s="57">
        <f t="shared" si="1"/>
        <v>1469.5910000000003</v>
      </c>
      <c r="I23" s="57">
        <f t="shared" si="2"/>
        <v>6.1325457565160795</v>
      </c>
      <c r="J23" s="57">
        <f t="shared" si="3"/>
        <v>5.9485693838205975</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241.78399999999999</v>
      </c>
      <c r="C24" s="56">
        <v>2401.59</v>
      </c>
      <c r="D24" s="57">
        <v>4</v>
      </c>
      <c r="E24" s="57">
        <f t="shared" si="0"/>
        <v>2405.59</v>
      </c>
      <c r="F24" s="57">
        <v>871.37099999999998</v>
      </c>
      <c r="G24" s="64" t="s">
        <v>32</v>
      </c>
      <c r="H24" s="57">
        <f>E24-F24</f>
        <v>1534.2190000000001</v>
      </c>
      <c r="I24" s="57">
        <f t="shared" si="2"/>
        <v>6.3454116070542304</v>
      </c>
      <c r="J24" s="57">
        <f t="shared" si="3"/>
        <v>6.1550492588426033</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243.98099999999999</v>
      </c>
      <c r="C25" s="56">
        <v>2666.35</v>
      </c>
      <c r="D25" s="57">
        <v>11</v>
      </c>
      <c r="E25" s="57">
        <f t="shared" si="0"/>
        <v>2677.35</v>
      </c>
      <c r="F25" s="57">
        <v>1045.5429999999999</v>
      </c>
      <c r="G25" s="64" t="s">
        <v>32</v>
      </c>
      <c r="H25" s="57">
        <f t="shared" ref="H25:H49" si="4">E25-F25</f>
        <v>1631.807</v>
      </c>
      <c r="I25" s="57">
        <f t="shared" si="2"/>
        <v>6.6882544132534916</v>
      </c>
      <c r="J25" s="57">
        <f t="shared" si="3"/>
        <v>6.4876067808558862</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246.22399999999999</v>
      </c>
      <c r="C26" s="56">
        <v>2791.31</v>
      </c>
      <c r="D26" s="57">
        <v>8.5</v>
      </c>
      <c r="E26" s="57">
        <f t="shared" si="0"/>
        <v>2799.81</v>
      </c>
      <c r="F26" s="57">
        <v>1173.749</v>
      </c>
      <c r="G26" s="64" t="s">
        <v>32</v>
      </c>
      <c r="H26" s="57">
        <f t="shared" si="4"/>
        <v>1626.0609999999999</v>
      </c>
      <c r="I26" s="57">
        <f t="shared" si="2"/>
        <v>6.6039906751575801</v>
      </c>
      <c r="J26" s="57">
        <f t="shared" si="3"/>
        <v>6.4058709549028521</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248.65899999999999</v>
      </c>
      <c r="C27" s="56">
        <v>1765.2</v>
      </c>
      <c r="D27" s="56">
        <v>9.9730000000000008</v>
      </c>
      <c r="E27" s="57">
        <f t="shared" si="0"/>
        <v>1775.173</v>
      </c>
      <c r="F27" s="57">
        <v>633.45399999999995</v>
      </c>
      <c r="G27" s="64" t="s">
        <v>32</v>
      </c>
      <c r="H27" s="57">
        <f t="shared" si="4"/>
        <v>1141.7190000000001</v>
      </c>
      <c r="I27" s="57">
        <f t="shared" si="2"/>
        <v>4.5915048319184111</v>
      </c>
      <c r="J27" s="57">
        <f t="shared" si="3"/>
        <v>4.4537596869608578</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251.88900000000001</v>
      </c>
      <c r="C28" s="60">
        <v>2484.9430000000002</v>
      </c>
      <c r="D28" s="60">
        <v>16.478000000000002</v>
      </c>
      <c r="E28" s="61">
        <f t="shared" si="0"/>
        <v>2501.4210000000003</v>
      </c>
      <c r="F28" s="60">
        <v>1025.9122</v>
      </c>
      <c r="G28" s="65" t="s">
        <v>32</v>
      </c>
      <c r="H28" s="61">
        <f t="shared" si="4"/>
        <v>1475.5088000000003</v>
      </c>
      <c r="I28" s="61">
        <f t="shared" si="2"/>
        <v>5.8577738607084875</v>
      </c>
      <c r="J28" s="61">
        <f t="shared" si="3"/>
        <v>5.6820406448872323</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255.214</v>
      </c>
      <c r="C29" s="60">
        <v>2499.65</v>
      </c>
      <c r="D29" s="60">
        <v>23.465</v>
      </c>
      <c r="E29" s="61">
        <f t="shared" si="0"/>
        <v>2523.1150000000002</v>
      </c>
      <c r="F29" s="60">
        <v>1012.323</v>
      </c>
      <c r="G29" s="65" t="s">
        <v>32</v>
      </c>
      <c r="H29" s="61">
        <f t="shared" si="4"/>
        <v>1510.7920000000004</v>
      </c>
      <c r="I29" s="61">
        <f t="shared" si="2"/>
        <v>5.9197065991677587</v>
      </c>
      <c r="J29" s="61">
        <f t="shared" si="3"/>
        <v>5.7421154011927262</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258.67899999999997</v>
      </c>
      <c r="C30" s="60">
        <v>2546.6</v>
      </c>
      <c r="D30" s="60">
        <v>27.44</v>
      </c>
      <c r="E30" s="61">
        <f t="shared" si="0"/>
        <v>2574.04</v>
      </c>
      <c r="F30" s="60">
        <v>972.2</v>
      </c>
      <c r="G30" s="65" t="s">
        <v>32</v>
      </c>
      <c r="H30" s="61">
        <f t="shared" si="4"/>
        <v>1601.84</v>
      </c>
      <c r="I30" s="61">
        <f t="shared" si="2"/>
        <v>6.1923851568932928</v>
      </c>
      <c r="J30" s="61">
        <f t="shared" si="3"/>
        <v>6.0066136021864942</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261.91899999999998</v>
      </c>
      <c r="C31" s="60">
        <v>2568.3000000000002</v>
      </c>
      <c r="D31" s="60">
        <v>32.200000000000003</v>
      </c>
      <c r="E31" s="61">
        <f t="shared" si="0"/>
        <v>2600.5</v>
      </c>
      <c r="F31" s="60">
        <v>1011.3</v>
      </c>
      <c r="G31" s="65" t="s">
        <v>32</v>
      </c>
      <c r="H31" s="61">
        <f t="shared" si="4"/>
        <v>1589.2</v>
      </c>
      <c r="I31" s="61">
        <f t="shared" si="2"/>
        <v>6.0675246927485222</v>
      </c>
      <c r="J31" s="61">
        <f t="shared" si="3"/>
        <v>5.885498951966067</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265.04399999999998</v>
      </c>
      <c r="C32" s="60">
        <v>2630.34</v>
      </c>
      <c r="D32" s="60">
        <v>29.6</v>
      </c>
      <c r="E32" s="61">
        <f t="shared" si="0"/>
        <v>2659.94</v>
      </c>
      <c r="F32" s="60">
        <v>1071.2</v>
      </c>
      <c r="G32" s="65" t="s">
        <v>32</v>
      </c>
      <c r="H32" s="61">
        <f t="shared" si="4"/>
        <v>1588.74</v>
      </c>
      <c r="I32" s="61">
        <f t="shared" si="2"/>
        <v>5.9942500113188757</v>
      </c>
      <c r="J32" s="61">
        <f t="shared" si="3"/>
        <v>5.81442251097931</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268.15100000000001</v>
      </c>
      <c r="C33" s="56">
        <v>2635.87</v>
      </c>
      <c r="D33" s="56">
        <v>32.869999999999997</v>
      </c>
      <c r="E33" s="57">
        <f t="shared" si="0"/>
        <v>2668.74</v>
      </c>
      <c r="F33" s="56">
        <v>1102.2</v>
      </c>
      <c r="G33" s="64" t="s">
        <v>32</v>
      </c>
      <c r="H33" s="57">
        <f t="shared" si="4"/>
        <v>1566.5399999999997</v>
      </c>
      <c r="I33" s="57">
        <f t="shared" si="2"/>
        <v>5.8420069289318324</v>
      </c>
      <c r="J33" s="57">
        <f t="shared" si="3"/>
        <v>5.6667467210638769</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271.36</v>
      </c>
      <c r="C34" s="56">
        <v>2706.7449999999994</v>
      </c>
      <c r="D34" s="66">
        <v>27.851000000000003</v>
      </c>
      <c r="E34" s="57">
        <f t="shared" si="0"/>
        <v>2734.5959999999995</v>
      </c>
      <c r="F34" s="57">
        <v>1058.8780000000002</v>
      </c>
      <c r="G34" s="64" t="s">
        <v>32</v>
      </c>
      <c r="H34" s="57">
        <f t="shared" si="4"/>
        <v>1675.7179999999994</v>
      </c>
      <c r="I34" s="57">
        <f t="shared" ref="I34:I39" si="5">IF(H34=0,0,IF(B34=0,0,H34/B34))</f>
        <v>6.1752579599056574</v>
      </c>
      <c r="J34" s="57">
        <f t="shared" ref="J34:J39" si="6">IF(H34=0,0,IF(B34=0,0,(H34*0.97)/B34))</f>
        <v>5.9900002211084882</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274.62599999999998</v>
      </c>
      <c r="C35" s="56">
        <v>2482.5319999999997</v>
      </c>
      <c r="D35" s="56">
        <v>11.292</v>
      </c>
      <c r="E35" s="57">
        <f t="shared" si="0"/>
        <v>2493.8239999999996</v>
      </c>
      <c r="F35" s="57">
        <v>865.14099999999996</v>
      </c>
      <c r="G35" s="64" t="s">
        <v>32</v>
      </c>
      <c r="H35" s="57">
        <f t="shared" si="4"/>
        <v>1628.6829999999995</v>
      </c>
      <c r="I35" s="57">
        <f t="shared" si="5"/>
        <v>5.9305491832528592</v>
      </c>
      <c r="J35" s="57">
        <f t="shared" si="6"/>
        <v>5.7526327077552732</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277.79000000000002</v>
      </c>
      <c r="C36" s="56">
        <v>2500.3000000000002</v>
      </c>
      <c r="D36" s="56">
        <v>34.185000000000002</v>
      </c>
      <c r="E36" s="57">
        <f t="shared" si="0"/>
        <v>2534.4850000000001</v>
      </c>
      <c r="F36" s="57">
        <v>938.54499999999996</v>
      </c>
      <c r="G36" s="64" t="s">
        <v>32</v>
      </c>
      <c r="H36" s="57">
        <f t="shared" si="4"/>
        <v>1595.94</v>
      </c>
      <c r="I36" s="57">
        <f t="shared" si="5"/>
        <v>5.745131214226574</v>
      </c>
      <c r="J36" s="57">
        <f t="shared" si="6"/>
        <v>5.5727772777997764</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280.976</v>
      </c>
      <c r="C37" s="56">
        <v>2285.799</v>
      </c>
      <c r="D37" s="56">
        <v>12.586600000000001</v>
      </c>
      <c r="E37" s="57">
        <f t="shared" si="0"/>
        <v>2298.3856000000001</v>
      </c>
      <c r="F37" s="56">
        <v>868.96270000000004</v>
      </c>
      <c r="G37" s="64" t="s">
        <v>32</v>
      </c>
      <c r="H37" s="57">
        <f t="shared" si="4"/>
        <v>1429.4229</v>
      </c>
      <c r="I37" s="57">
        <f t="shared" si="5"/>
        <v>5.0873487415295262</v>
      </c>
      <c r="J37" s="57">
        <f t="shared" si="6"/>
        <v>4.9347282792836396</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283.92040200000002</v>
      </c>
      <c r="C38" s="60">
        <v>2186.5849999999996</v>
      </c>
      <c r="D38" s="60">
        <v>42.919794949999996</v>
      </c>
      <c r="E38" s="61">
        <f t="shared" ref="E38:E43" si="7">C38+D38</f>
        <v>2229.5047949499995</v>
      </c>
      <c r="F38" s="60">
        <v>853.67014391000009</v>
      </c>
      <c r="G38" s="65" t="s">
        <v>32</v>
      </c>
      <c r="H38" s="61">
        <f t="shared" si="4"/>
        <v>1375.8346510399992</v>
      </c>
      <c r="I38" s="61">
        <f t="shared" si="5"/>
        <v>4.8458463757740073</v>
      </c>
      <c r="J38" s="61">
        <f t="shared" si="6"/>
        <v>4.7004709845007868</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286.78755999999998</v>
      </c>
      <c r="C39" s="60">
        <v>2142.4409999999998</v>
      </c>
      <c r="D39" s="60">
        <v>60.246794479999998</v>
      </c>
      <c r="E39" s="61">
        <f t="shared" si="7"/>
        <v>2202.6877944799999</v>
      </c>
      <c r="F39" s="60">
        <v>875.44011816999989</v>
      </c>
      <c r="G39" s="65" t="s">
        <v>32</v>
      </c>
      <c r="H39" s="61">
        <f t="shared" si="4"/>
        <v>1327.2476763099999</v>
      </c>
      <c r="I39" s="61">
        <f t="shared" si="5"/>
        <v>4.6279820376797369</v>
      </c>
      <c r="J39" s="61">
        <f t="shared" si="6"/>
        <v>4.4891425765493445</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289.51758100000001</v>
      </c>
      <c r="C40" s="60">
        <v>1927.0330000000001</v>
      </c>
      <c r="D40" s="60">
        <v>38.327789989999999</v>
      </c>
      <c r="E40" s="61">
        <f t="shared" si="7"/>
        <v>1965.3607899900001</v>
      </c>
      <c r="F40" s="60">
        <v>778.78973660999998</v>
      </c>
      <c r="G40" s="65" t="s">
        <v>32</v>
      </c>
      <c r="H40" s="61">
        <f t="shared" si="4"/>
        <v>1186.5710533800002</v>
      </c>
      <c r="I40" s="61">
        <f t="shared" ref="I40:I45" si="8">IF(H40=0,0,IF(B40=0,0,H40/B40))</f>
        <v>4.0984421370251782</v>
      </c>
      <c r="J40" s="61">
        <f t="shared" ref="J40:J45" si="9">IF(H40=0,0,IF(B40=0,0,(H40*0.97)/B40))</f>
        <v>3.9754888729144233</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292.19189</v>
      </c>
      <c r="C41" s="60">
        <v>2040.3650000000002</v>
      </c>
      <c r="D41" s="60">
        <v>41.735809320000001</v>
      </c>
      <c r="E41" s="61">
        <f t="shared" si="7"/>
        <v>2082.1008093200003</v>
      </c>
      <c r="F41" s="60">
        <v>872.16379415999984</v>
      </c>
      <c r="G41" s="65" t="s">
        <v>32</v>
      </c>
      <c r="H41" s="61">
        <f t="shared" si="4"/>
        <v>1209.9370151600006</v>
      </c>
      <c r="I41" s="61">
        <f t="shared" si="8"/>
        <v>4.140898692157406</v>
      </c>
      <c r="J41" s="61">
        <f t="shared" si="9"/>
        <v>4.0166717313926839</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294.914085</v>
      </c>
      <c r="C42" s="60">
        <v>1251.7950000000001</v>
      </c>
      <c r="D42" s="60">
        <v>31.507174540000005</v>
      </c>
      <c r="E42" s="61">
        <f t="shared" si="7"/>
        <v>1283.3021745400001</v>
      </c>
      <c r="F42" s="60">
        <v>501.98760568000006</v>
      </c>
      <c r="G42" s="65" t="s">
        <v>32</v>
      </c>
      <c r="H42" s="61">
        <f t="shared" si="4"/>
        <v>781.31456886000001</v>
      </c>
      <c r="I42" s="61">
        <f t="shared" si="8"/>
        <v>2.6492955358846291</v>
      </c>
      <c r="J42" s="61">
        <f t="shared" si="9"/>
        <v>2.5698166698080902</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297.64655699999997</v>
      </c>
      <c r="C43" s="56">
        <v>1205.49</v>
      </c>
      <c r="D43" s="56">
        <v>37.70881811000001</v>
      </c>
      <c r="E43" s="57">
        <f t="shared" si="7"/>
        <v>1243.19881811</v>
      </c>
      <c r="F43" s="56">
        <v>556.5453268</v>
      </c>
      <c r="G43" s="64" t="s">
        <v>32</v>
      </c>
      <c r="H43" s="57">
        <f t="shared" si="4"/>
        <v>686.65349131000005</v>
      </c>
      <c r="I43" s="57">
        <f t="shared" si="8"/>
        <v>2.3069424966000871</v>
      </c>
      <c r="J43" s="57">
        <f t="shared" si="9"/>
        <v>2.2377342217020844</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300.57448099999999</v>
      </c>
      <c r="C44" s="56">
        <v>1536.7749999999999</v>
      </c>
      <c r="D44" s="56">
        <v>48.788216509999991</v>
      </c>
      <c r="E44" s="57">
        <f t="shared" ref="E44:E59" si="10">C44+D44</f>
        <v>1585.5632165099998</v>
      </c>
      <c r="F44" s="56">
        <v>732.85835967000003</v>
      </c>
      <c r="G44" s="64" t="s">
        <v>32</v>
      </c>
      <c r="H44" s="57">
        <f t="shared" si="4"/>
        <v>852.70485683999982</v>
      </c>
      <c r="I44" s="57">
        <f t="shared" si="8"/>
        <v>2.8369170064041458</v>
      </c>
      <c r="J44" s="57">
        <f t="shared" si="9"/>
        <v>2.7518094962120214</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303.50646899999998</v>
      </c>
      <c r="C45" s="56">
        <v>1522.0550000000001</v>
      </c>
      <c r="D45" s="56">
        <v>31.09827228</v>
      </c>
      <c r="E45" s="57">
        <f t="shared" si="10"/>
        <v>1553.15327228</v>
      </c>
      <c r="F45" s="56">
        <v>595.25649834000001</v>
      </c>
      <c r="G45" s="64" t="s">
        <v>32</v>
      </c>
      <c r="H45" s="57">
        <f t="shared" si="4"/>
        <v>957.89677394</v>
      </c>
      <c r="I45" s="57">
        <f t="shared" si="8"/>
        <v>3.1561000234891208</v>
      </c>
      <c r="J45" s="57">
        <f t="shared" si="9"/>
        <v>3.0614170227844468</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306.207719</v>
      </c>
      <c r="C46" s="56">
        <v>1373.09</v>
      </c>
      <c r="D46" s="56">
        <v>26.53228404</v>
      </c>
      <c r="E46" s="57">
        <f t="shared" si="10"/>
        <v>1399.6222840399998</v>
      </c>
      <c r="F46" s="56">
        <v>543.69991593999998</v>
      </c>
      <c r="G46" s="64" t="s">
        <v>32</v>
      </c>
      <c r="H46" s="57">
        <f t="shared" si="4"/>
        <v>855.92236809999986</v>
      </c>
      <c r="I46" s="57">
        <f t="shared" ref="I46:I51" si="11">IF(H46=0,0,IF(B46=0,0,H46/B46))</f>
        <v>2.7952344601084333</v>
      </c>
      <c r="J46" s="57">
        <f t="shared" ref="J46:J51" si="12">IF(H46=0,0,IF(B46=0,0,(H46*0.97)/B46))</f>
        <v>2.7113774263051802</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308.83326399999999</v>
      </c>
      <c r="C47" s="56">
        <v>1361.8049999999998</v>
      </c>
      <c r="D47" s="56">
        <v>25.938790990000001</v>
      </c>
      <c r="E47" s="57">
        <f t="shared" si="10"/>
        <v>1387.7437909899998</v>
      </c>
      <c r="F47" s="56">
        <v>534.30240161999996</v>
      </c>
      <c r="G47" s="64" t="s">
        <v>32</v>
      </c>
      <c r="H47" s="57">
        <f t="shared" si="4"/>
        <v>853.4413893699998</v>
      </c>
      <c r="I47" s="57">
        <f t="shared" si="11"/>
        <v>2.7634373911548589</v>
      </c>
      <c r="J47" s="57">
        <f t="shared" si="12"/>
        <v>2.680534269420213</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310.94696199999998</v>
      </c>
      <c r="C48" s="69">
        <v>1328.9549999999999</v>
      </c>
      <c r="D48" s="69">
        <v>16.301775340000003</v>
      </c>
      <c r="E48" s="70">
        <f t="shared" si="10"/>
        <v>1345.2567753399999</v>
      </c>
      <c r="F48" s="69">
        <v>501.44562801999996</v>
      </c>
      <c r="G48" s="71" t="s">
        <v>32</v>
      </c>
      <c r="H48" s="70">
        <f t="shared" si="4"/>
        <v>843.81114731999992</v>
      </c>
      <c r="I48" s="70">
        <f t="shared" si="11"/>
        <v>2.7136819150527671</v>
      </c>
      <c r="J48" s="70">
        <f t="shared" si="12"/>
        <v>2.6322714576011839</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313.14999699999998</v>
      </c>
      <c r="C49" s="69">
        <v>1201.9650000000001</v>
      </c>
      <c r="D49" s="69">
        <v>2.3893605</v>
      </c>
      <c r="E49" s="70">
        <f t="shared" si="10"/>
        <v>1204.3543605000002</v>
      </c>
      <c r="F49" s="69">
        <v>461.74131835000009</v>
      </c>
      <c r="G49" s="71" t="s">
        <v>32</v>
      </c>
      <c r="H49" s="70">
        <f t="shared" si="4"/>
        <v>742.61304215000018</v>
      </c>
      <c r="I49" s="70">
        <f t="shared" si="11"/>
        <v>2.3714291849410434</v>
      </c>
      <c r="J49" s="70">
        <f t="shared" si="12"/>
        <v>2.3002863093928121</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315.33597600000002</v>
      </c>
      <c r="C50" s="69">
        <v>1207.5149999999999</v>
      </c>
      <c r="D50" s="69">
        <v>29.034655699999998</v>
      </c>
      <c r="E50" s="70">
        <f t="shared" si="10"/>
        <v>1236.5496556999999</v>
      </c>
      <c r="F50" s="69">
        <v>404.99322812000008</v>
      </c>
      <c r="G50" s="71" t="s">
        <v>32</v>
      </c>
      <c r="H50" s="70">
        <f t="shared" ref="H50:H59" si="13">E50-F50</f>
        <v>831.55642757999976</v>
      </c>
      <c r="I50" s="70">
        <f t="shared" si="11"/>
        <v>2.6370490234834469</v>
      </c>
      <c r="J50" s="70">
        <f t="shared" si="12"/>
        <v>2.5579375527789434</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317.519206</v>
      </c>
      <c r="C51" s="69">
        <v>1058.33</v>
      </c>
      <c r="D51" s="69">
        <v>28.456991830000007</v>
      </c>
      <c r="E51" s="70">
        <f t="shared" si="10"/>
        <v>1086.78699183</v>
      </c>
      <c r="F51" s="69">
        <v>324.67867892000004</v>
      </c>
      <c r="G51" s="71" t="s">
        <v>32</v>
      </c>
      <c r="H51" s="70">
        <f t="shared" si="13"/>
        <v>762.10831291</v>
      </c>
      <c r="I51" s="70">
        <f t="shared" si="11"/>
        <v>2.4001959519576275</v>
      </c>
      <c r="J51" s="70">
        <f t="shared" si="12"/>
        <v>2.3281900733988987</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319.83219000000003</v>
      </c>
      <c r="C52" s="69">
        <v>1004.14</v>
      </c>
      <c r="D52" s="69">
        <v>21.010497409999999</v>
      </c>
      <c r="E52" s="70">
        <f t="shared" si="10"/>
        <v>1025.1504974100001</v>
      </c>
      <c r="F52" s="69">
        <v>309.96116701</v>
      </c>
      <c r="G52" s="71" t="s">
        <v>32</v>
      </c>
      <c r="H52" s="70">
        <f t="shared" si="13"/>
        <v>715.18933040000002</v>
      </c>
      <c r="I52" s="70">
        <f t="shared" ref="I52:I59" si="14">IF(H52=0,0,IF(B52=0,0,H52/B52))</f>
        <v>2.236139302926325</v>
      </c>
      <c r="J52" s="70">
        <f t="shared" ref="J52:J59" si="15">IF(H52=0,0,IF(B52=0,0,(H52*0.97)/B52))</f>
        <v>2.1690551238385352</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2">
        <v>2016</v>
      </c>
      <c r="B53" s="73">
        <v>322.11409400000002</v>
      </c>
      <c r="C53" s="74">
        <v>873.21</v>
      </c>
      <c r="D53" s="74">
        <v>35.62590007</v>
      </c>
      <c r="E53" s="75">
        <f t="shared" si="10"/>
        <v>908.83590006999998</v>
      </c>
      <c r="F53" s="74">
        <v>273.13843716999997</v>
      </c>
      <c r="G53" s="76" t="s">
        <v>32</v>
      </c>
      <c r="H53" s="75">
        <f t="shared" si="13"/>
        <v>635.6974629</v>
      </c>
      <c r="I53" s="75">
        <f t="shared" si="14"/>
        <v>1.9735164488021439</v>
      </c>
      <c r="J53" s="75">
        <f t="shared" si="15"/>
        <v>1.9143109553380795</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7">
        <v>2017</v>
      </c>
      <c r="B54" s="78">
        <v>324.29674599999998</v>
      </c>
      <c r="C54" s="79">
        <v>804.64499999999998</v>
      </c>
      <c r="D54" s="79">
        <v>54.085032540000007</v>
      </c>
      <c r="E54" s="75">
        <f t="shared" si="10"/>
        <v>858.73003254000002</v>
      </c>
      <c r="F54" s="79">
        <v>237.47560308000001</v>
      </c>
      <c r="G54" s="76" t="s">
        <v>32</v>
      </c>
      <c r="H54" s="75">
        <f t="shared" si="13"/>
        <v>621.25442945999998</v>
      </c>
      <c r="I54" s="75">
        <f t="shared" si="14"/>
        <v>1.9156973886503321</v>
      </c>
      <c r="J54" s="75">
        <f t="shared" si="15"/>
        <v>1.8582264669908219</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326.16326299999997</v>
      </c>
      <c r="C55" s="74">
        <v>596.24</v>
      </c>
      <c r="D55" s="74">
        <v>39.409099750000003</v>
      </c>
      <c r="E55" s="80">
        <f t="shared" si="10"/>
        <v>635.64909975</v>
      </c>
      <c r="F55" s="74">
        <v>127.71685657</v>
      </c>
      <c r="G55" s="76" t="s">
        <v>32</v>
      </c>
      <c r="H55" s="75">
        <f t="shared" si="13"/>
        <v>507.93224318</v>
      </c>
      <c r="I55" s="75">
        <f t="shared" si="14"/>
        <v>1.5572944620069</v>
      </c>
      <c r="J55" s="75">
        <f t="shared" si="15"/>
        <v>1.5105756281466929</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c r="A56" s="72">
        <v>2019</v>
      </c>
      <c r="B56" s="73">
        <v>327.77654100000001</v>
      </c>
      <c r="C56" s="74">
        <v>563.28499999999997</v>
      </c>
      <c r="D56" s="81">
        <v>32.001120149999998</v>
      </c>
      <c r="E56" s="80">
        <f t="shared" si="10"/>
        <v>595.28612014999999</v>
      </c>
      <c r="F56" s="74">
        <v>125.51343616999998</v>
      </c>
      <c r="G56" s="82" t="s">
        <v>32</v>
      </c>
      <c r="H56" s="80">
        <f t="shared" si="13"/>
        <v>469.77268398000001</v>
      </c>
      <c r="I56" s="80">
        <f t="shared" si="14"/>
        <v>1.4332102064009518</v>
      </c>
      <c r="J56" s="80">
        <f t="shared" si="15"/>
        <v>1.3902139002089231</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7">
        <v>2020</v>
      </c>
      <c r="B57" s="78">
        <v>329.37155899999999</v>
      </c>
      <c r="C57" s="79">
        <v>641.64499999999998</v>
      </c>
      <c r="D57" s="79">
        <v>33.854830999999997</v>
      </c>
      <c r="E57" s="75">
        <f t="shared" si="10"/>
        <v>675.49983099999997</v>
      </c>
      <c r="F57" s="79">
        <v>122.53523689087598</v>
      </c>
      <c r="G57" s="76" t="s">
        <v>32</v>
      </c>
      <c r="H57" s="75">
        <f t="shared" si="13"/>
        <v>552.96459410912394</v>
      </c>
      <c r="I57" s="75">
        <f t="shared" si="14"/>
        <v>1.6788474262561448</v>
      </c>
      <c r="J57" s="75">
        <f t="shared" si="15"/>
        <v>1.6284820034684606</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2" customHeight="1">
      <c r="A58" s="58">
        <v>2021</v>
      </c>
      <c r="B58" s="59">
        <v>332.02415000000002</v>
      </c>
      <c r="C58" s="60">
        <v>547.88</v>
      </c>
      <c r="D58" s="60">
        <v>45.7</v>
      </c>
      <c r="E58" s="61">
        <f t="shared" si="10"/>
        <v>593.58000000000004</v>
      </c>
      <c r="F58" s="60">
        <v>105.5</v>
      </c>
      <c r="G58" s="65" t="s">
        <v>32</v>
      </c>
      <c r="H58" s="61">
        <f t="shared" si="13"/>
        <v>488.08000000000004</v>
      </c>
      <c r="I58" s="61">
        <f t="shared" si="14"/>
        <v>1.4700135517250779</v>
      </c>
      <c r="J58" s="61">
        <f t="shared" si="15"/>
        <v>1.4259131451733256</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3.8" thickBot="1">
      <c r="A59" s="224">
        <v>2022</v>
      </c>
      <c r="B59" s="225">
        <v>332.91323899999998</v>
      </c>
      <c r="C59" s="226">
        <v>397.61</v>
      </c>
      <c r="D59" s="226">
        <v>58</v>
      </c>
      <c r="E59" s="227">
        <f t="shared" si="10"/>
        <v>455.61</v>
      </c>
      <c r="F59" s="226">
        <v>74.3</v>
      </c>
      <c r="G59" s="228" t="s">
        <v>32</v>
      </c>
      <c r="H59" s="227">
        <f t="shared" si="13"/>
        <v>381.31</v>
      </c>
      <c r="I59" s="227">
        <f t="shared" si="14"/>
        <v>1.1453734947440766</v>
      </c>
      <c r="J59" s="227">
        <f t="shared" si="15"/>
        <v>1.1110122899017543</v>
      </c>
      <c r="K59" s="62"/>
      <c r="L59" s="62"/>
      <c r="M59" s="62"/>
      <c r="N59" s="62"/>
      <c r="O59" s="62"/>
      <c r="P59" s="62"/>
      <c r="Q59" s="62"/>
      <c r="R59" s="62"/>
      <c r="S59" s="62"/>
      <c r="T59" s="62"/>
      <c r="U59" s="62"/>
      <c r="V59" s="62"/>
      <c r="W59" s="62"/>
      <c r="X59" s="62"/>
      <c r="Y59" s="62"/>
      <c r="Z59" s="62"/>
      <c r="AA59" s="62"/>
      <c r="AB59" s="62"/>
      <c r="AC59" s="62"/>
      <c r="AD59" s="62"/>
      <c r="AE59" s="62"/>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row>
    <row r="60" spans="1:254" ht="15" customHeight="1" thickTop="1">
      <c r="A60" s="85" t="s">
        <v>40</v>
      </c>
      <c r="B60" s="85"/>
      <c r="J60" s="85"/>
      <c r="K60" s="85"/>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row>
    <row r="61" spans="1:254">
      <c r="A61" s="85"/>
      <c r="B61" s="85"/>
      <c r="J61" s="85"/>
      <c r="K61" s="85"/>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row>
    <row r="62" spans="1:254" ht="15" customHeight="1">
      <c r="A62" s="85" t="s">
        <v>94</v>
      </c>
      <c r="B62" s="85"/>
      <c r="J62" s="85"/>
      <c r="K62" s="85"/>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row>
    <row r="63" spans="1:254" ht="15" customHeight="1">
      <c r="A63" s="85" t="s">
        <v>95</v>
      </c>
      <c r="B63" s="85"/>
      <c r="J63" s="85"/>
      <c r="K63" s="85"/>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row>
    <row r="64" spans="1:254" ht="15" customHeight="1">
      <c r="A64" s="85" t="s">
        <v>96</v>
      </c>
      <c r="B64" s="85"/>
      <c r="J64" s="85"/>
      <c r="K64" s="85"/>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row>
    <row r="65" spans="1:254" ht="15" customHeight="1">
      <c r="A65" s="85" t="s">
        <v>210</v>
      </c>
      <c r="B65" s="85"/>
      <c r="J65" s="85"/>
      <c r="K65" s="85"/>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row>
    <row r="66" spans="1:254" ht="15" customHeight="1">
      <c r="A66" s="85" t="s">
        <v>111</v>
      </c>
      <c r="B66" s="85"/>
      <c r="J66" s="85"/>
      <c r="K66" s="85"/>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row>
    <row r="67" spans="1:254" ht="15" customHeight="1">
      <c r="A67" s="85" t="s">
        <v>112</v>
      </c>
      <c r="B67" s="85"/>
      <c r="J67" s="85"/>
      <c r="K67" s="85"/>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row>
    <row r="68" spans="1:254">
      <c r="A68" s="85"/>
      <c r="B68" s="85"/>
      <c r="J68" s="85"/>
      <c r="K68" s="85"/>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69" spans="1:254" ht="15" customHeight="1">
      <c r="A69" s="254" t="s">
        <v>203</v>
      </c>
      <c r="B69" s="85"/>
      <c r="J69" s="85"/>
      <c r="K69" s="85"/>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row>
    <row r="70" spans="1:254">
      <c r="A70" s="85"/>
      <c r="B70" s="85"/>
      <c r="J70" s="85"/>
      <c r="K70" s="85"/>
    </row>
    <row r="71" spans="1:254">
      <c r="A71" s="85"/>
      <c r="B71" s="85"/>
      <c r="J71" s="85"/>
      <c r="K71" s="85"/>
    </row>
  </sheetData>
  <phoneticPr fontId="4" type="noConversion"/>
  <printOptions horizontalCentered="1" verticalCentered="1"/>
  <pageMargins left="0.5" right="1" top="0.69930555555555596" bottom="0.44930555599999999" header="0" footer="0"/>
  <pageSetup scale="76"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IV73"/>
  <sheetViews>
    <sheetView showZeros="0" showOutlineSymbols="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98</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52"/>
      <c r="B2" s="96"/>
      <c r="C2" s="98" t="s">
        <v>0</v>
      </c>
      <c r="D2" s="99"/>
      <c r="E2" s="99"/>
      <c r="F2" s="105" t="s">
        <v>43</v>
      </c>
      <c r="G2" s="106"/>
      <c r="H2" s="100" t="s">
        <v>105</v>
      </c>
      <c r="I2" s="101"/>
      <c r="J2" s="101"/>
      <c r="K2" s="236"/>
    </row>
    <row r="3" spans="1:256" ht="42" customHeight="1">
      <c r="A3" s="256" t="s">
        <v>79</v>
      </c>
      <c r="B3" s="93" t="s">
        <v>222</v>
      </c>
      <c r="C3" s="94" t="s">
        <v>106</v>
      </c>
      <c r="D3" s="95" t="s">
        <v>1</v>
      </c>
      <c r="E3" s="94" t="s">
        <v>107</v>
      </c>
      <c r="F3" s="94" t="s">
        <v>3</v>
      </c>
      <c r="G3" s="95" t="s">
        <v>52</v>
      </c>
      <c r="H3" s="95" t="s">
        <v>2</v>
      </c>
      <c r="I3" s="103" t="s">
        <v>39</v>
      </c>
      <c r="J3" s="104"/>
      <c r="K3" s="236"/>
    </row>
    <row r="4" spans="1:256" ht="18" customHeight="1">
      <c r="A4" s="86"/>
      <c r="B4" s="87"/>
      <c r="C4" s="88"/>
      <c r="D4" s="88"/>
      <c r="E4" s="88"/>
      <c r="F4" s="88"/>
      <c r="G4" s="89"/>
      <c r="H4" s="88"/>
      <c r="I4" s="95" t="s">
        <v>4</v>
      </c>
      <c r="J4" s="102" t="s">
        <v>108</v>
      </c>
      <c r="K4" s="236"/>
    </row>
    <row r="5" spans="1:256" ht="15" customHeight="1">
      <c r="A5" s="91"/>
      <c r="B5" s="87"/>
      <c r="C5" s="88"/>
      <c r="D5" s="88"/>
      <c r="E5" s="88"/>
      <c r="F5" s="88"/>
      <c r="G5" s="89"/>
      <c r="H5" s="90"/>
      <c r="I5" s="90"/>
      <c r="J5" s="97" t="s">
        <v>10</v>
      </c>
      <c r="K5" s="236"/>
    </row>
    <row r="6" spans="1:256" ht="15" customHeight="1">
      <c r="A6" s="3"/>
      <c r="B6" s="53" t="s">
        <v>189</v>
      </c>
      <c r="C6" s="107" t="s">
        <v>187</v>
      </c>
      <c r="D6" s="108"/>
      <c r="E6" s="108"/>
      <c r="F6" s="108"/>
      <c r="G6" s="108"/>
      <c r="H6" s="108"/>
      <c r="I6" s="107" t="s">
        <v>188</v>
      </c>
      <c r="J6" s="108"/>
      <c r="K6" s="23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c r="A7" s="54">
        <v>1970</v>
      </c>
      <c r="B7" s="55">
        <v>203.84899999999999</v>
      </c>
      <c r="C7" s="56">
        <v>702.31600000000003</v>
      </c>
      <c r="D7" s="64" t="s">
        <v>32</v>
      </c>
      <c r="E7" s="57">
        <f>C7</f>
        <v>702.31600000000003</v>
      </c>
      <c r="F7" s="57">
        <v>282.8</v>
      </c>
      <c r="G7" s="64" t="s">
        <v>32</v>
      </c>
      <c r="H7" s="57">
        <f>E7-F7</f>
        <v>419.51600000000002</v>
      </c>
      <c r="I7" s="57">
        <f t="shared" ref="I7:I37" si="0">IF(H7=0,0,IF(B7=0,0,H7/B7))</f>
        <v>2.0579742848873432</v>
      </c>
      <c r="J7" s="57">
        <f>IF(H7=0,0,IF(B7=0,0,(H7*0.96)/B7))</f>
        <v>1.9756553134918495</v>
      </c>
    </row>
    <row r="8" spans="1:256">
      <c r="A8" s="58">
        <v>1971</v>
      </c>
      <c r="B8" s="59">
        <v>206.46599999999998</v>
      </c>
      <c r="C8" s="60">
        <v>735.68</v>
      </c>
      <c r="D8" s="65" t="s">
        <v>32</v>
      </c>
      <c r="E8" s="61">
        <f>C8</f>
        <v>735.68</v>
      </c>
      <c r="F8" s="61">
        <v>270.2</v>
      </c>
      <c r="G8" s="65" t="s">
        <v>32</v>
      </c>
      <c r="H8" s="61">
        <f>E8-F8</f>
        <v>465.47999999999996</v>
      </c>
      <c r="I8" s="61">
        <f t="shared" si="0"/>
        <v>2.2545116387201767</v>
      </c>
      <c r="J8" s="61">
        <f t="shared" ref="J8:J42" si="1">IF(H8=0,0,IF(B8=0,0,(H8*0.96)/B8))</f>
        <v>2.1643311731713695</v>
      </c>
    </row>
    <row r="9" spans="1:256">
      <c r="A9" s="58">
        <v>1972</v>
      </c>
      <c r="B9" s="59">
        <v>208.917</v>
      </c>
      <c r="C9" s="60">
        <v>730.3599999999999</v>
      </c>
      <c r="D9" s="65" t="s">
        <v>32</v>
      </c>
      <c r="E9" s="61">
        <f>C9</f>
        <v>730.3599999999999</v>
      </c>
      <c r="F9" s="61">
        <v>340.5</v>
      </c>
      <c r="G9" s="65" t="s">
        <v>32</v>
      </c>
      <c r="H9" s="61">
        <f>E9-F9</f>
        <v>389.8599999999999</v>
      </c>
      <c r="I9" s="61">
        <f t="shared" si="0"/>
        <v>1.8660999344237179</v>
      </c>
      <c r="J9" s="61">
        <f t="shared" si="1"/>
        <v>1.7914559370467693</v>
      </c>
    </row>
    <row r="10" spans="1:256">
      <c r="A10" s="58">
        <v>1973</v>
      </c>
      <c r="B10" s="59">
        <v>210.98500000000001</v>
      </c>
      <c r="C10" s="60">
        <v>833.56799999999998</v>
      </c>
      <c r="D10" s="61">
        <v>0.1</v>
      </c>
      <c r="E10" s="61">
        <f t="shared" ref="E10:E37" si="2">C10+D10</f>
        <v>833.66800000000001</v>
      </c>
      <c r="F10" s="61">
        <v>424.5</v>
      </c>
      <c r="G10" s="65" t="s">
        <v>32</v>
      </c>
      <c r="H10" s="61">
        <f>E10-F10</f>
        <v>409.16800000000001</v>
      </c>
      <c r="I10" s="61">
        <f t="shared" si="0"/>
        <v>1.9393227006659239</v>
      </c>
      <c r="J10" s="61">
        <f t="shared" si="1"/>
        <v>1.8617497926392872</v>
      </c>
    </row>
    <row r="11" spans="1:256">
      <c r="A11" s="58">
        <v>1974</v>
      </c>
      <c r="B11" s="59">
        <v>212.93199999999999</v>
      </c>
      <c r="C11" s="60">
        <v>846.18399999999997</v>
      </c>
      <c r="D11" s="109" t="s">
        <v>32</v>
      </c>
      <c r="E11" s="61">
        <f>C11</f>
        <v>846.18399999999997</v>
      </c>
      <c r="F11" s="61">
        <v>416.6</v>
      </c>
      <c r="G11" s="61">
        <v>1.4</v>
      </c>
      <c r="H11" s="61">
        <f t="shared" ref="H11:H23" si="3">E11-F11-G11</f>
        <v>428.18399999999997</v>
      </c>
      <c r="I11" s="61">
        <f t="shared" si="0"/>
        <v>2.0108954971540212</v>
      </c>
      <c r="J11" s="61">
        <f t="shared" si="1"/>
        <v>1.9304596772678602</v>
      </c>
    </row>
    <row r="12" spans="1:256">
      <c r="A12" s="58">
        <v>1975</v>
      </c>
      <c r="B12" s="59">
        <v>214.93100000000001</v>
      </c>
      <c r="C12" s="60">
        <v>875.52</v>
      </c>
      <c r="D12" s="109" t="s">
        <v>32</v>
      </c>
      <c r="E12" s="61">
        <f>C12</f>
        <v>875.52</v>
      </c>
      <c r="F12" s="61">
        <v>454.4</v>
      </c>
      <c r="G12" s="61">
        <v>1.5</v>
      </c>
      <c r="H12" s="61">
        <f t="shared" si="3"/>
        <v>419.62</v>
      </c>
      <c r="I12" s="61">
        <f t="shared" si="0"/>
        <v>1.9523474975689872</v>
      </c>
      <c r="J12" s="61">
        <f t="shared" si="1"/>
        <v>1.8742535976662276</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217.095</v>
      </c>
      <c r="C13" s="56">
        <v>831.06</v>
      </c>
      <c r="D13" s="110" t="s">
        <v>32</v>
      </c>
      <c r="E13" s="80">
        <f>C13</f>
        <v>831.06</v>
      </c>
      <c r="F13" s="57">
        <v>418.4</v>
      </c>
      <c r="G13" s="57">
        <v>1.4</v>
      </c>
      <c r="H13" s="57">
        <f t="shared" si="3"/>
        <v>411.26</v>
      </c>
      <c r="I13" s="57">
        <f t="shared" si="0"/>
        <v>1.8943780372647918</v>
      </c>
      <c r="J13" s="57">
        <f t="shared" si="1"/>
        <v>1.8186029157742003</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219.179</v>
      </c>
      <c r="C14" s="56">
        <v>994.84</v>
      </c>
      <c r="D14" s="111">
        <v>0.4</v>
      </c>
      <c r="E14" s="57">
        <f t="shared" si="2"/>
        <v>995.24</v>
      </c>
      <c r="F14" s="57">
        <v>531.29999999999995</v>
      </c>
      <c r="G14" s="57">
        <v>1.4</v>
      </c>
      <c r="H14" s="57">
        <f t="shared" si="3"/>
        <v>462.54000000000008</v>
      </c>
      <c r="I14" s="57">
        <f t="shared" si="0"/>
        <v>2.1103299129934898</v>
      </c>
      <c r="J14" s="57">
        <f t="shared" si="1"/>
        <v>2.0259167164737502</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221.47699999999998</v>
      </c>
      <c r="C15" s="56">
        <v>927.2</v>
      </c>
      <c r="D15" s="111">
        <v>0.7</v>
      </c>
      <c r="E15" s="57">
        <f t="shared" si="2"/>
        <v>927.90000000000009</v>
      </c>
      <c r="F15" s="57">
        <v>454.9</v>
      </c>
      <c r="G15" s="57">
        <v>0.4</v>
      </c>
      <c r="H15" s="57">
        <f t="shared" si="3"/>
        <v>472.60000000000014</v>
      </c>
      <c r="I15" s="57">
        <f t="shared" si="0"/>
        <v>2.1338558857127383</v>
      </c>
      <c r="J15" s="57">
        <f t="shared" si="1"/>
        <v>2.048501650284229</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223.86500000000001</v>
      </c>
      <c r="C16" s="56">
        <v>909.72</v>
      </c>
      <c r="D16" s="111">
        <v>0.3</v>
      </c>
      <c r="E16" s="57">
        <f t="shared" si="2"/>
        <v>910.02</v>
      </c>
      <c r="F16" s="57">
        <v>480.66899999999998</v>
      </c>
      <c r="G16" s="57">
        <v>1.4</v>
      </c>
      <c r="H16" s="57">
        <f t="shared" si="3"/>
        <v>427.95100000000002</v>
      </c>
      <c r="I16" s="57">
        <f t="shared" si="0"/>
        <v>1.9116476447859201</v>
      </c>
      <c r="J16" s="57">
        <f t="shared" si="1"/>
        <v>1.8351817389944833</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226.45099999999999</v>
      </c>
      <c r="C17" s="56">
        <v>813.58</v>
      </c>
      <c r="D17" s="111">
        <v>0.6</v>
      </c>
      <c r="E17" s="57">
        <f t="shared" si="2"/>
        <v>814.18000000000006</v>
      </c>
      <c r="F17" s="57">
        <v>379.41500000000002</v>
      </c>
      <c r="G17" s="57">
        <v>0.6</v>
      </c>
      <c r="H17" s="57">
        <f t="shared" si="3"/>
        <v>434.16500000000002</v>
      </c>
      <c r="I17" s="57">
        <f t="shared" si="0"/>
        <v>1.9172580381627815</v>
      </c>
      <c r="J17" s="57">
        <f t="shared" si="1"/>
        <v>1.8405677166362702</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228.93700000000001</v>
      </c>
      <c r="C18" s="60">
        <v>865.64</v>
      </c>
      <c r="D18" s="112">
        <v>0.1</v>
      </c>
      <c r="E18" s="61">
        <f t="shared" si="2"/>
        <v>865.74</v>
      </c>
      <c r="F18" s="61">
        <v>405.69400000000002</v>
      </c>
      <c r="G18" s="61">
        <v>0.3</v>
      </c>
      <c r="H18" s="61">
        <f t="shared" si="3"/>
        <v>459.74599999999998</v>
      </c>
      <c r="I18" s="61">
        <f t="shared" si="0"/>
        <v>2.0081769220353194</v>
      </c>
      <c r="J18" s="61">
        <f t="shared" si="1"/>
        <v>1.9278498451539068</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231.15700000000001</v>
      </c>
      <c r="C19" s="60">
        <v>801.80000000000007</v>
      </c>
      <c r="D19" s="61">
        <v>3.9</v>
      </c>
      <c r="E19" s="61">
        <f t="shared" si="2"/>
        <v>805.7</v>
      </c>
      <c r="F19" s="61">
        <v>327.80700000000002</v>
      </c>
      <c r="G19" s="61">
        <v>0.5</v>
      </c>
      <c r="H19" s="61">
        <f t="shared" si="3"/>
        <v>477.39300000000003</v>
      </c>
      <c r="I19" s="61">
        <f t="shared" si="0"/>
        <v>2.0652327206184542</v>
      </c>
      <c r="J19" s="61">
        <f t="shared" si="1"/>
        <v>1.9826234117937158</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233.322</v>
      </c>
      <c r="C20" s="60">
        <v>871.34</v>
      </c>
      <c r="D20" s="61">
        <v>8.6999999999999993</v>
      </c>
      <c r="E20" s="61">
        <f t="shared" si="2"/>
        <v>880.04000000000008</v>
      </c>
      <c r="F20" s="61">
        <v>338.28899999999999</v>
      </c>
      <c r="G20" s="61">
        <v>0.7</v>
      </c>
      <c r="H20" s="61">
        <f t="shared" si="3"/>
        <v>541.05100000000004</v>
      </c>
      <c r="I20" s="61">
        <f t="shared" si="0"/>
        <v>2.3189026324135744</v>
      </c>
      <c r="J20" s="61">
        <f t="shared" si="1"/>
        <v>2.2261465271170313</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235.38499999999999</v>
      </c>
      <c r="C21" s="60">
        <v>856.52</v>
      </c>
      <c r="D21" s="61">
        <v>7.1</v>
      </c>
      <c r="E21" s="61">
        <f t="shared" si="2"/>
        <v>863.62</v>
      </c>
      <c r="F21" s="61">
        <v>356.048</v>
      </c>
      <c r="G21" s="61">
        <v>0.3</v>
      </c>
      <c r="H21" s="61">
        <f t="shared" si="3"/>
        <v>507.27199999999999</v>
      </c>
      <c r="I21" s="61">
        <f t="shared" si="0"/>
        <v>2.1550736028209103</v>
      </c>
      <c r="J21" s="61">
        <f t="shared" si="1"/>
        <v>2.0688706587080739</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237.46799999999999</v>
      </c>
      <c r="C22" s="60">
        <v>881.6</v>
      </c>
      <c r="D22" s="61">
        <v>10.5</v>
      </c>
      <c r="E22" s="61">
        <f t="shared" si="2"/>
        <v>892.1</v>
      </c>
      <c r="F22" s="61">
        <v>345.358</v>
      </c>
      <c r="G22" s="61">
        <v>1</v>
      </c>
      <c r="H22" s="61">
        <f t="shared" si="3"/>
        <v>545.74199999999996</v>
      </c>
      <c r="I22" s="61">
        <f t="shared" si="0"/>
        <v>2.2981707008944361</v>
      </c>
      <c r="J22" s="61">
        <f t="shared" si="1"/>
        <v>2.2062438728586584</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239.63800000000001</v>
      </c>
      <c r="C23" s="56">
        <v>865.64</v>
      </c>
      <c r="D23" s="57">
        <v>32.299999999999997</v>
      </c>
      <c r="E23" s="57">
        <f t="shared" si="2"/>
        <v>897.93999999999994</v>
      </c>
      <c r="F23" s="57">
        <v>305.91899999999998</v>
      </c>
      <c r="G23" s="57">
        <v>0.1</v>
      </c>
      <c r="H23" s="57">
        <f t="shared" si="3"/>
        <v>591.92099999999994</v>
      </c>
      <c r="I23" s="57">
        <f t="shared" si="0"/>
        <v>2.4700631786277634</v>
      </c>
      <c r="J23" s="57">
        <f t="shared" si="1"/>
        <v>2.3712606514826526</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241.78399999999999</v>
      </c>
      <c r="C24" s="56">
        <v>938.22</v>
      </c>
      <c r="D24" s="57">
        <v>21.5</v>
      </c>
      <c r="E24" s="57">
        <f t="shared" si="2"/>
        <v>959.72</v>
      </c>
      <c r="F24" s="57">
        <v>360.32400000000001</v>
      </c>
      <c r="G24" s="64" t="s">
        <v>32</v>
      </c>
      <c r="H24" s="57">
        <f>E24-F24</f>
        <v>599.39599999999996</v>
      </c>
      <c r="I24" s="57">
        <f t="shared" si="0"/>
        <v>2.4790556860669026</v>
      </c>
      <c r="J24" s="57">
        <f t="shared" si="1"/>
        <v>2.3798934586242262</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243.98099999999999</v>
      </c>
      <c r="C25" s="56">
        <v>916.94</v>
      </c>
      <c r="D25" s="57">
        <v>12.2</v>
      </c>
      <c r="E25" s="57">
        <f t="shared" si="2"/>
        <v>929.1400000000001</v>
      </c>
      <c r="F25" s="57">
        <v>326.43799999999999</v>
      </c>
      <c r="G25" s="64" t="s">
        <v>32</v>
      </c>
      <c r="H25" s="57">
        <f t="shared" ref="H25:H49" si="4">E25-F25</f>
        <v>602.70200000000011</v>
      </c>
      <c r="I25" s="57">
        <f t="shared" si="0"/>
        <v>2.4702825219996645</v>
      </c>
      <c r="J25" s="57">
        <f t="shared" si="1"/>
        <v>2.3714712211196778</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246.22399999999999</v>
      </c>
      <c r="C26" s="56">
        <v>933.28</v>
      </c>
      <c r="D26" s="57">
        <v>12.9</v>
      </c>
      <c r="E26" s="57">
        <f t="shared" si="2"/>
        <v>946.18</v>
      </c>
      <c r="F26" s="57">
        <v>358.44099999999997</v>
      </c>
      <c r="G26" s="64" t="s">
        <v>32</v>
      </c>
      <c r="H26" s="57">
        <f t="shared" si="4"/>
        <v>587.73900000000003</v>
      </c>
      <c r="I26" s="57">
        <f t="shared" si="0"/>
        <v>2.3870093898239002</v>
      </c>
      <c r="J26" s="57">
        <f t="shared" si="1"/>
        <v>2.2915290142309441</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248.65899999999999</v>
      </c>
      <c r="C27" s="56">
        <v>932.06399999999996</v>
      </c>
      <c r="D27" s="56">
        <v>23.157</v>
      </c>
      <c r="E27" s="57">
        <f t="shared" si="2"/>
        <v>955.221</v>
      </c>
      <c r="F27" s="57">
        <v>308.58499999999998</v>
      </c>
      <c r="G27" s="64" t="s">
        <v>32</v>
      </c>
      <c r="H27" s="57">
        <f t="shared" si="4"/>
        <v>646.63599999999997</v>
      </c>
      <c r="I27" s="57">
        <f t="shared" si="0"/>
        <v>2.6004930446917265</v>
      </c>
      <c r="J27" s="57">
        <f t="shared" si="1"/>
        <v>2.4964733229040572</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251.88900000000001</v>
      </c>
      <c r="C28" s="60">
        <v>896.8</v>
      </c>
      <c r="D28" s="60">
        <v>25.512</v>
      </c>
      <c r="E28" s="61">
        <f t="shared" si="2"/>
        <v>922.3119999999999</v>
      </c>
      <c r="F28" s="60">
        <v>268.30799999999999</v>
      </c>
      <c r="G28" s="65" t="s">
        <v>32</v>
      </c>
      <c r="H28" s="61">
        <f t="shared" si="4"/>
        <v>654.00399999999991</v>
      </c>
      <c r="I28" s="61">
        <f t="shared" si="0"/>
        <v>2.5963976195864045</v>
      </c>
      <c r="J28" s="61">
        <f t="shared" si="1"/>
        <v>2.4925417148029485</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255.214</v>
      </c>
      <c r="C29" s="60">
        <v>915.64800000000002</v>
      </c>
      <c r="D29" s="60">
        <v>20.274999999999999</v>
      </c>
      <c r="E29" s="61">
        <f t="shared" si="2"/>
        <v>935.923</v>
      </c>
      <c r="F29" s="60">
        <v>291.392</v>
      </c>
      <c r="G29" s="65" t="s">
        <v>32</v>
      </c>
      <c r="H29" s="61">
        <f t="shared" si="4"/>
        <v>644.53099999999995</v>
      </c>
      <c r="I29" s="61">
        <f t="shared" si="0"/>
        <v>2.5254531491219132</v>
      </c>
      <c r="J29" s="61">
        <f t="shared" si="1"/>
        <v>2.4244350231570366</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258.67899999999997</v>
      </c>
      <c r="C30" s="60">
        <v>950.98799999999994</v>
      </c>
      <c r="D30" s="60">
        <v>16.084</v>
      </c>
      <c r="E30" s="61">
        <f t="shared" si="2"/>
        <v>967.07199999999989</v>
      </c>
      <c r="F30" s="60">
        <v>285.80700000000002</v>
      </c>
      <c r="G30" s="65" t="s">
        <v>32</v>
      </c>
      <c r="H30" s="61">
        <f t="shared" si="4"/>
        <v>681.26499999999987</v>
      </c>
      <c r="I30" s="61">
        <f t="shared" si="0"/>
        <v>2.6336308706930209</v>
      </c>
      <c r="J30" s="61">
        <f t="shared" si="1"/>
        <v>2.5282856358653003</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261.91899999999998</v>
      </c>
      <c r="C31" s="60">
        <v>946.27600000000007</v>
      </c>
      <c r="D31" s="60">
        <v>16.661999999999999</v>
      </c>
      <c r="E31" s="61">
        <f t="shared" si="2"/>
        <v>962.9380000000001</v>
      </c>
      <c r="F31" s="60">
        <v>267.95699999999999</v>
      </c>
      <c r="G31" s="65" t="s">
        <v>32</v>
      </c>
      <c r="H31" s="61">
        <f t="shared" si="4"/>
        <v>694.98100000000011</v>
      </c>
      <c r="I31" s="61">
        <f t="shared" si="0"/>
        <v>2.6534195686452686</v>
      </c>
      <c r="J31" s="61">
        <f t="shared" si="1"/>
        <v>2.547282785899458</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265.04399999999998</v>
      </c>
      <c r="C32" s="60">
        <v>1011.788</v>
      </c>
      <c r="D32" s="60">
        <v>23.805</v>
      </c>
      <c r="E32" s="61">
        <f t="shared" si="2"/>
        <v>1035.5930000000001</v>
      </c>
      <c r="F32" s="60">
        <v>284.34399999999999</v>
      </c>
      <c r="G32" s="65" t="s">
        <v>32</v>
      </c>
      <c r="H32" s="61">
        <f t="shared" si="4"/>
        <v>751.24900000000002</v>
      </c>
      <c r="I32" s="61">
        <f t="shared" si="0"/>
        <v>2.8344312642429186</v>
      </c>
      <c r="J32" s="61">
        <f t="shared" si="1"/>
        <v>2.7210540136732013</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268.15100000000001</v>
      </c>
      <c r="C33" s="56">
        <v>1031.0919999999999</v>
      </c>
      <c r="D33" s="56">
        <v>23.716000000000001</v>
      </c>
      <c r="E33" s="57">
        <f t="shared" si="2"/>
        <v>1054.8079999999998</v>
      </c>
      <c r="F33" s="56">
        <v>288.488</v>
      </c>
      <c r="G33" s="64" t="s">
        <v>32</v>
      </c>
      <c r="H33" s="57">
        <f t="shared" si="4"/>
        <v>766.31999999999971</v>
      </c>
      <c r="I33" s="57">
        <f t="shared" si="0"/>
        <v>2.8577928107670667</v>
      </c>
      <c r="J33" s="57">
        <f t="shared" si="1"/>
        <v>2.7434810983363835</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271.36</v>
      </c>
      <c r="C34" s="56">
        <v>995.14400000000001</v>
      </c>
      <c r="D34" s="66">
        <v>31.084</v>
      </c>
      <c r="E34" s="57">
        <f>C34+D34</f>
        <v>1026.2280000000001</v>
      </c>
      <c r="F34" s="66">
        <v>278.32600000000002</v>
      </c>
      <c r="G34" s="64" t="s">
        <v>32</v>
      </c>
      <c r="H34" s="57">
        <f t="shared" si="4"/>
        <v>747.90200000000004</v>
      </c>
      <c r="I34" s="57">
        <f t="shared" si="0"/>
        <v>2.7561247051886792</v>
      </c>
      <c r="J34" s="57">
        <f t="shared" si="1"/>
        <v>2.6458797169811317</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274.62599999999998</v>
      </c>
      <c r="C35" s="56">
        <v>862.59999999999991</v>
      </c>
      <c r="D35" s="56">
        <v>64.025999999999996</v>
      </c>
      <c r="E35" s="57">
        <f t="shared" si="2"/>
        <v>926.62599999999986</v>
      </c>
      <c r="F35" s="56">
        <v>250.84200000000001</v>
      </c>
      <c r="G35" s="64" t="s">
        <v>32</v>
      </c>
      <c r="H35" s="57">
        <f t="shared" si="4"/>
        <v>675.78399999999988</v>
      </c>
      <c r="I35" s="57">
        <f t="shared" si="0"/>
        <v>2.4607429740811138</v>
      </c>
      <c r="J35" s="57">
        <f t="shared" si="1"/>
        <v>2.3623132551178689</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277.79000000000002</v>
      </c>
      <c r="C36" s="56">
        <v>921.65199999999993</v>
      </c>
      <c r="D36" s="56">
        <v>52.918944999999994</v>
      </c>
      <c r="E36" s="57">
        <f t="shared" si="2"/>
        <v>974.57094499999994</v>
      </c>
      <c r="F36" s="56">
        <v>249.56552600000003</v>
      </c>
      <c r="G36" s="64" t="s">
        <v>32</v>
      </c>
      <c r="H36" s="57">
        <f t="shared" si="4"/>
        <v>725.00541899999985</v>
      </c>
      <c r="I36" s="57">
        <f t="shared" si="0"/>
        <v>2.6099046725944053</v>
      </c>
      <c r="J36" s="57">
        <f t="shared" si="1"/>
        <v>2.5055084856906285</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280.976</v>
      </c>
      <c r="C37" s="56">
        <v>1035.424</v>
      </c>
      <c r="D37" s="56">
        <v>37.186295999999992</v>
      </c>
      <c r="E37" s="57">
        <f t="shared" si="2"/>
        <v>1072.6102960000001</v>
      </c>
      <c r="F37" s="56">
        <v>386.69150639999998</v>
      </c>
      <c r="G37" s="64" t="s">
        <v>32</v>
      </c>
      <c r="H37" s="57">
        <f t="shared" si="4"/>
        <v>685.91878960000008</v>
      </c>
      <c r="I37" s="57">
        <f t="shared" si="0"/>
        <v>2.441200634929674</v>
      </c>
      <c r="J37" s="57">
        <f t="shared" si="1"/>
        <v>2.343552609532487</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283.92040200000002</v>
      </c>
      <c r="C38" s="60">
        <v>1018.932</v>
      </c>
      <c r="D38" s="60">
        <v>72.548040999999998</v>
      </c>
      <c r="E38" s="61">
        <f t="shared" ref="E38:E43" si="5">C38+D38</f>
        <v>1091.480041</v>
      </c>
      <c r="F38" s="60">
        <v>249.52843029000005</v>
      </c>
      <c r="G38" s="65" t="s">
        <v>32</v>
      </c>
      <c r="H38" s="61">
        <f t="shared" si="4"/>
        <v>841.95161070999995</v>
      </c>
      <c r="I38" s="61">
        <f t="shared" ref="I38:I43" si="6">IF(H38=0,0,IF(B38=0,0,H38/B38))</f>
        <v>2.9654494878814659</v>
      </c>
      <c r="J38" s="61">
        <f t="shared" si="1"/>
        <v>2.8468315083662068</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286.78755999999998</v>
      </c>
      <c r="C39" s="60">
        <v>1096.0719999999999</v>
      </c>
      <c r="D39" s="60">
        <v>84.875613000000001</v>
      </c>
      <c r="E39" s="61">
        <f t="shared" si="5"/>
        <v>1180.9476129999998</v>
      </c>
      <c r="F39" s="60">
        <v>224.37630354000001</v>
      </c>
      <c r="G39" s="65" t="s">
        <v>32</v>
      </c>
      <c r="H39" s="61">
        <f t="shared" si="4"/>
        <v>956.57130945999984</v>
      </c>
      <c r="I39" s="61">
        <f t="shared" si="6"/>
        <v>3.3354700233859513</v>
      </c>
      <c r="J39" s="61">
        <f t="shared" si="1"/>
        <v>3.2020512224505131</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289.51758100000001</v>
      </c>
      <c r="C40" s="60">
        <v>1113.096</v>
      </c>
      <c r="D40" s="60">
        <v>66.546679999999995</v>
      </c>
      <c r="E40" s="61">
        <f t="shared" si="5"/>
        <v>1179.6426799999999</v>
      </c>
      <c r="F40" s="60">
        <v>216.42381089000003</v>
      </c>
      <c r="G40" s="65" t="s">
        <v>32</v>
      </c>
      <c r="H40" s="61">
        <f t="shared" si="4"/>
        <v>963.2188691099999</v>
      </c>
      <c r="I40" s="61">
        <f t="shared" si="6"/>
        <v>3.3269788514501295</v>
      </c>
      <c r="J40" s="61">
        <f t="shared" si="1"/>
        <v>3.1938996973921245</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292.19189</v>
      </c>
      <c r="C41" s="60">
        <v>1079.808</v>
      </c>
      <c r="D41" s="60">
        <v>57.4298</v>
      </c>
      <c r="E41" s="61">
        <f t="shared" si="5"/>
        <v>1137.2377999999999</v>
      </c>
      <c r="F41" s="60">
        <v>224.59104694000001</v>
      </c>
      <c r="G41" s="65" t="s">
        <v>32</v>
      </c>
      <c r="H41" s="61">
        <f t="shared" si="4"/>
        <v>912.64675305999981</v>
      </c>
      <c r="I41" s="61">
        <f t="shared" si="6"/>
        <v>3.1234499802852151</v>
      </c>
      <c r="J41" s="61">
        <f t="shared" si="1"/>
        <v>2.9985119810738068</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294.914085</v>
      </c>
      <c r="C42" s="60">
        <v>997.72800000000007</v>
      </c>
      <c r="D42" s="60">
        <v>84.496499999999997</v>
      </c>
      <c r="E42" s="61">
        <f t="shared" si="5"/>
        <v>1082.2245</v>
      </c>
      <c r="F42" s="60">
        <v>213.43896656999999</v>
      </c>
      <c r="G42" s="65" t="s">
        <v>32</v>
      </c>
      <c r="H42" s="61">
        <f t="shared" si="4"/>
        <v>868.78553342999999</v>
      </c>
      <c r="I42" s="61">
        <f t="shared" si="6"/>
        <v>2.9458936606232284</v>
      </c>
      <c r="J42" s="61">
        <f t="shared" si="1"/>
        <v>2.8280579141982995</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297.64655699999997</v>
      </c>
      <c r="C43" s="56">
        <v>1372.104</v>
      </c>
      <c r="D43" s="56">
        <v>82.663881667961974</v>
      </c>
      <c r="E43" s="57">
        <f t="shared" si="5"/>
        <v>1454.767881667962</v>
      </c>
      <c r="F43" s="56">
        <v>220.35908761999997</v>
      </c>
      <c r="G43" s="64" t="s">
        <v>32</v>
      </c>
      <c r="H43" s="57">
        <f t="shared" si="4"/>
        <v>1234.4087940479621</v>
      </c>
      <c r="I43" s="57">
        <f t="shared" si="6"/>
        <v>4.147230213208756</v>
      </c>
      <c r="J43" s="57">
        <f t="shared" ref="J43:J49" si="7">IF(H43=0,0,IF(B43=0,0,(H43*0.96)/B43))</f>
        <v>3.9813410046804059</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300.57448099999999</v>
      </c>
      <c r="C44" s="56">
        <v>980.02</v>
      </c>
      <c r="D44" s="56">
        <v>122.37346717003183</v>
      </c>
      <c r="E44" s="57">
        <f t="shared" ref="E44:E59" si="8">C44+D44</f>
        <v>1102.3934671700317</v>
      </c>
      <c r="F44" s="56">
        <v>258.49519676</v>
      </c>
      <c r="G44" s="64" t="s">
        <v>32</v>
      </c>
      <c r="H44" s="57">
        <f t="shared" si="4"/>
        <v>843.89827041003173</v>
      </c>
      <c r="I44" s="57">
        <f t="shared" ref="I44:I49" si="9">IF(H44=0,0,IF(B44=0,0,H44/B44))</f>
        <v>2.8076178243822096</v>
      </c>
      <c r="J44" s="57">
        <f t="shared" si="7"/>
        <v>2.6953131114069211</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303.50646899999998</v>
      </c>
      <c r="C45" s="56">
        <v>789.03199999999993</v>
      </c>
      <c r="D45" s="56">
        <v>146.39495809537286</v>
      </c>
      <c r="E45" s="57">
        <f t="shared" si="8"/>
        <v>935.42695809537281</v>
      </c>
      <c r="F45" s="56">
        <v>338.49065558999996</v>
      </c>
      <c r="G45" s="64" t="s">
        <v>32</v>
      </c>
      <c r="H45" s="57">
        <f t="shared" si="4"/>
        <v>596.93630250537285</v>
      </c>
      <c r="I45" s="57">
        <f t="shared" si="9"/>
        <v>1.9667992727541266</v>
      </c>
      <c r="J45" s="57">
        <f t="shared" si="7"/>
        <v>1.8881273018439617</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306.207719</v>
      </c>
      <c r="C46" s="56">
        <v>1064</v>
      </c>
      <c r="D46" s="56">
        <v>91.913534610552659</v>
      </c>
      <c r="E46" s="57">
        <f t="shared" si="8"/>
        <v>1155.9135346105527</v>
      </c>
      <c r="F46" s="56">
        <v>199.93137764999997</v>
      </c>
      <c r="G46" s="64" t="s">
        <v>32</v>
      </c>
      <c r="H46" s="57">
        <f t="shared" si="4"/>
        <v>955.98215696055274</v>
      </c>
      <c r="I46" s="57">
        <f t="shared" si="9"/>
        <v>3.1220054154172145</v>
      </c>
      <c r="J46" s="57">
        <f t="shared" si="7"/>
        <v>2.9971251988005259</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308.83326399999999</v>
      </c>
      <c r="C47" s="56">
        <v>968</v>
      </c>
      <c r="D47" s="56">
        <v>92.353354618979139</v>
      </c>
      <c r="E47" s="57">
        <f t="shared" si="8"/>
        <v>1060.3533546189792</v>
      </c>
      <c r="F47" s="56">
        <v>199.05236396999999</v>
      </c>
      <c r="G47" s="64" t="s">
        <v>32</v>
      </c>
      <c r="H47" s="57">
        <f t="shared" si="4"/>
        <v>861.30099064897922</v>
      </c>
      <c r="I47" s="57">
        <f t="shared" si="9"/>
        <v>2.7888867264278216</v>
      </c>
      <c r="J47" s="57">
        <f t="shared" si="7"/>
        <v>2.6773312573707089</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310.94696199999998</v>
      </c>
      <c r="C48" s="69">
        <v>1202</v>
      </c>
      <c r="D48" s="69">
        <v>94.836775730000014</v>
      </c>
      <c r="E48" s="70">
        <f t="shared" si="8"/>
        <v>1296.83677573</v>
      </c>
      <c r="F48" s="69">
        <v>220.09541261999999</v>
      </c>
      <c r="G48" s="71" t="s">
        <v>32</v>
      </c>
      <c r="H48" s="70">
        <f t="shared" si="4"/>
        <v>1076.7413631100001</v>
      </c>
      <c r="I48" s="70">
        <f t="shared" si="9"/>
        <v>3.4627814215788999</v>
      </c>
      <c r="J48" s="70">
        <f t="shared" si="7"/>
        <v>3.324270164715744</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313.14999699999998</v>
      </c>
      <c r="C49" s="69">
        <v>1310</v>
      </c>
      <c r="D49" s="69">
        <v>126.56795309000003</v>
      </c>
      <c r="E49" s="70">
        <f t="shared" si="8"/>
        <v>1436.5679530899999</v>
      </c>
      <c r="F49" s="69">
        <v>201.56944705000004</v>
      </c>
      <c r="G49" s="71" t="s">
        <v>32</v>
      </c>
      <c r="H49" s="70">
        <f t="shared" si="4"/>
        <v>1234.9985060399999</v>
      </c>
      <c r="I49" s="70">
        <f t="shared" si="9"/>
        <v>3.9437921694758948</v>
      </c>
      <c r="J49" s="70">
        <f t="shared" si="7"/>
        <v>3.7860404826968592</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315.33597600000002</v>
      </c>
      <c r="C50" s="69">
        <v>1232</v>
      </c>
      <c r="D50" s="69">
        <v>98.507835120600006</v>
      </c>
      <c r="E50" s="70">
        <f t="shared" si="8"/>
        <v>1330.5078351206</v>
      </c>
      <c r="F50" s="69">
        <v>232.57848724999997</v>
      </c>
      <c r="G50" s="71" t="s">
        <v>32</v>
      </c>
      <c r="H50" s="70">
        <f t="shared" ref="H50:H59" si="10">E50-F50</f>
        <v>1097.9293478705999</v>
      </c>
      <c r="I50" s="70">
        <f t="shared" ref="I50:I59" si="11">IF(H50=0,0,IF(B50=0,0,H50/B50))</f>
        <v>3.4817763637302197</v>
      </c>
      <c r="J50" s="70">
        <f t="shared" ref="J50:J59" si="12">IF(H50=0,0,IF(B50=0,0,(H50*0.96)/B50))</f>
        <v>3.3425053091810111</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317.519206</v>
      </c>
      <c r="C51" s="69">
        <v>1260</v>
      </c>
      <c r="D51" s="69">
        <v>97.751341131400011</v>
      </c>
      <c r="E51" s="70">
        <f t="shared" si="8"/>
        <v>1357.7513411314001</v>
      </c>
      <c r="F51" s="69">
        <v>270.60123031000001</v>
      </c>
      <c r="G51" s="71" t="s">
        <v>32</v>
      </c>
      <c r="H51" s="70">
        <f t="shared" si="10"/>
        <v>1087.1501108214002</v>
      </c>
      <c r="I51" s="70">
        <f t="shared" si="11"/>
        <v>3.4238877216813153</v>
      </c>
      <c r="J51" s="70">
        <f t="shared" si="12"/>
        <v>3.2869322128140621</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319.83219000000003</v>
      </c>
      <c r="C52" s="69">
        <v>1224</v>
      </c>
      <c r="D52" s="69">
        <v>169.56550725999998</v>
      </c>
      <c r="E52" s="70">
        <f t="shared" si="8"/>
        <v>1393.56550726</v>
      </c>
      <c r="F52" s="69">
        <v>242.53979618</v>
      </c>
      <c r="G52" s="71" t="s">
        <v>32</v>
      </c>
      <c r="H52" s="70">
        <f t="shared" si="10"/>
        <v>1151.0257110800001</v>
      </c>
      <c r="I52" s="70">
        <f t="shared" si="11"/>
        <v>3.5988426026786109</v>
      </c>
      <c r="J52" s="70">
        <f t="shared" si="12"/>
        <v>3.4548888985714661</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2">
        <v>2016</v>
      </c>
      <c r="B53" s="73">
        <v>322.11409400000002</v>
      </c>
      <c r="C53" s="74">
        <v>1390</v>
      </c>
      <c r="D53" s="74">
        <v>179.54630503999996</v>
      </c>
      <c r="E53" s="75">
        <f t="shared" si="8"/>
        <v>1569.5463050399999</v>
      </c>
      <c r="F53" s="74">
        <v>232.91787558000004</v>
      </c>
      <c r="G53" s="76" t="s">
        <v>32</v>
      </c>
      <c r="H53" s="75">
        <f t="shared" si="10"/>
        <v>1336.6284294599998</v>
      </c>
      <c r="I53" s="75">
        <f t="shared" si="11"/>
        <v>4.1495496606863771</v>
      </c>
      <c r="J53" s="75">
        <f t="shared" si="12"/>
        <v>3.9835676742589214</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7">
        <v>2017</v>
      </c>
      <c r="B54" s="78">
        <v>324.29674599999998</v>
      </c>
      <c r="C54" s="79">
        <v>1402</v>
      </c>
      <c r="D54" s="79">
        <v>215.87082116999997</v>
      </c>
      <c r="E54" s="75">
        <f t="shared" si="8"/>
        <v>1617.87082117</v>
      </c>
      <c r="F54" s="79">
        <v>235.96128351999999</v>
      </c>
      <c r="G54" s="76" t="s">
        <v>32</v>
      </c>
      <c r="H54" s="75">
        <f t="shared" si="10"/>
        <v>1381.9095376499999</v>
      </c>
      <c r="I54" s="75">
        <f t="shared" si="11"/>
        <v>4.2612500886764986</v>
      </c>
      <c r="J54" s="75">
        <f t="shared" si="12"/>
        <v>4.0908000851294393</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c r="A55" s="72">
        <v>2018</v>
      </c>
      <c r="B55" s="73">
        <v>326.16326299999997</v>
      </c>
      <c r="C55" s="74">
        <v>1360</v>
      </c>
      <c r="D55" s="74">
        <v>222.20988544000008</v>
      </c>
      <c r="E55" s="80">
        <f t="shared" si="8"/>
        <v>1582.2098854400001</v>
      </c>
      <c r="F55" s="74">
        <v>202.98984532999998</v>
      </c>
      <c r="G55" s="82" t="s">
        <v>32</v>
      </c>
      <c r="H55" s="80">
        <f t="shared" si="10"/>
        <v>1379.2200401100001</v>
      </c>
      <c r="I55" s="80">
        <f t="shared" si="11"/>
        <v>4.2286185986249478</v>
      </c>
      <c r="J55" s="80">
        <f t="shared" si="12"/>
        <v>4.0594738546799496</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c r="A56" s="72">
        <v>2019</v>
      </c>
      <c r="B56" s="73">
        <v>327.77654100000001</v>
      </c>
      <c r="C56" s="74">
        <v>1474</v>
      </c>
      <c r="D56" s="81">
        <v>322.18381251141932</v>
      </c>
      <c r="E56" s="80">
        <f t="shared" si="8"/>
        <v>1796.1838125114193</v>
      </c>
      <c r="F56" s="81">
        <v>195.55005302197245</v>
      </c>
      <c r="G56" s="82" t="s">
        <v>32</v>
      </c>
      <c r="H56" s="80">
        <f t="shared" si="10"/>
        <v>1600.6337594894469</v>
      </c>
      <c r="I56" s="80">
        <f t="shared" si="11"/>
        <v>4.8833078615270606</v>
      </c>
      <c r="J56" s="80">
        <f t="shared" si="12"/>
        <v>4.6879755470659781</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7">
        <v>2020</v>
      </c>
      <c r="B57" s="78">
        <v>329.37155899999999</v>
      </c>
      <c r="C57" s="79">
        <v>1504</v>
      </c>
      <c r="D57" s="79">
        <v>299.8</v>
      </c>
      <c r="E57" s="75">
        <f t="shared" si="8"/>
        <v>1803.8</v>
      </c>
      <c r="F57" s="79">
        <v>190.1</v>
      </c>
      <c r="G57" s="76" t="s">
        <v>32</v>
      </c>
      <c r="H57" s="75">
        <f t="shared" si="10"/>
        <v>1613.7</v>
      </c>
      <c r="I57" s="75">
        <f t="shared" si="11"/>
        <v>4.8993301209713742</v>
      </c>
      <c r="J57" s="75">
        <f t="shared" si="12"/>
        <v>4.7033569161325195</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2" customHeight="1">
      <c r="A58" s="58">
        <v>2021</v>
      </c>
      <c r="B58" s="59">
        <v>332.02415000000002</v>
      </c>
      <c r="C58" s="60">
        <v>1424</v>
      </c>
      <c r="D58" s="60">
        <v>365.8</v>
      </c>
      <c r="E58" s="61">
        <f t="shared" si="8"/>
        <v>1789.8</v>
      </c>
      <c r="F58" s="60">
        <v>158.896154</v>
      </c>
      <c r="G58" s="65" t="s">
        <v>32</v>
      </c>
      <c r="H58" s="61">
        <f t="shared" si="10"/>
        <v>1630.9038459999999</v>
      </c>
      <c r="I58" s="61">
        <f t="shared" si="11"/>
        <v>4.9120036780457079</v>
      </c>
      <c r="J58" s="61">
        <f t="shared" si="12"/>
        <v>4.7155235309238792</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3.8" customHeight="1" thickBot="1">
      <c r="A59" s="224">
        <v>2022</v>
      </c>
      <c r="B59" s="225">
        <v>332.91323899999998</v>
      </c>
      <c r="C59" s="226">
        <v>1342</v>
      </c>
      <c r="D59" s="226">
        <v>465.1</v>
      </c>
      <c r="E59" s="227">
        <f t="shared" si="8"/>
        <v>1807.1</v>
      </c>
      <c r="F59" s="226">
        <v>163.30000000000001</v>
      </c>
      <c r="G59" s="228" t="s">
        <v>32</v>
      </c>
      <c r="H59" s="227">
        <f t="shared" si="10"/>
        <v>1643.8</v>
      </c>
      <c r="I59" s="227">
        <f t="shared" si="11"/>
        <v>4.937622802077871</v>
      </c>
      <c r="J59" s="227">
        <f t="shared" si="12"/>
        <v>4.7401178899947567</v>
      </c>
      <c r="K59" s="62"/>
      <c r="L59" s="62"/>
      <c r="M59" s="62"/>
      <c r="N59" s="62"/>
      <c r="O59" s="62"/>
      <c r="P59" s="62"/>
      <c r="Q59" s="62"/>
      <c r="R59" s="62"/>
      <c r="S59" s="62"/>
      <c r="T59" s="62"/>
      <c r="U59" s="62"/>
      <c r="V59" s="62"/>
      <c r="W59" s="62"/>
      <c r="X59" s="62"/>
      <c r="Y59" s="62"/>
      <c r="Z59" s="62"/>
      <c r="AA59" s="62"/>
      <c r="AB59" s="62"/>
      <c r="AC59" s="62"/>
      <c r="AD59" s="62"/>
      <c r="AE59" s="62"/>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row>
    <row r="60" spans="1:254" ht="15" customHeight="1" thickTop="1">
      <c r="A60" s="85" t="s">
        <v>40</v>
      </c>
      <c r="B60" s="85"/>
      <c r="J60" s="85"/>
      <c r="K60" s="85"/>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row>
    <row r="61" spans="1:254">
      <c r="A61" s="85"/>
      <c r="B61" s="85"/>
      <c r="J61" s="85"/>
      <c r="K61" s="85"/>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row>
    <row r="62" spans="1:254" ht="15" customHeight="1">
      <c r="A62" s="85" t="s">
        <v>94</v>
      </c>
      <c r="B62" s="85"/>
      <c r="J62" s="85"/>
      <c r="K62" s="85"/>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row>
    <row r="63" spans="1:254" ht="15" customHeight="1">
      <c r="A63" s="85" t="s">
        <v>99</v>
      </c>
      <c r="B63" s="85"/>
      <c r="J63" s="85"/>
      <c r="K63" s="85"/>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row>
    <row r="64" spans="1:254" ht="15" customHeight="1">
      <c r="A64" s="85" t="s">
        <v>96</v>
      </c>
      <c r="B64" s="85"/>
      <c r="J64" s="85"/>
      <c r="K64" s="85"/>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row>
    <row r="65" spans="1:254" ht="15" customHeight="1">
      <c r="A65" s="85" t="s">
        <v>210</v>
      </c>
      <c r="B65" s="85"/>
      <c r="J65" s="85"/>
      <c r="K65" s="85"/>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row>
    <row r="66" spans="1:254" ht="15" customHeight="1">
      <c r="A66" s="85" t="s">
        <v>111</v>
      </c>
      <c r="B66" s="85"/>
      <c r="J66" s="85"/>
      <c r="K66" s="85"/>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row>
    <row r="67" spans="1:254" ht="15" customHeight="1">
      <c r="A67" s="85" t="s">
        <v>211</v>
      </c>
      <c r="B67" s="85"/>
      <c r="J67" s="85"/>
      <c r="K67" s="85"/>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row>
    <row r="68" spans="1:254">
      <c r="A68" s="85"/>
      <c r="B68" s="85"/>
      <c r="J68" s="85"/>
      <c r="K68" s="85"/>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69" spans="1:254" ht="15" customHeight="1">
      <c r="A69" s="254" t="s">
        <v>203</v>
      </c>
      <c r="B69" s="85"/>
      <c r="J69" s="85"/>
      <c r="K69" s="85"/>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row>
    <row r="70" spans="1:254">
      <c r="A70" s="85"/>
      <c r="B70" s="85"/>
      <c r="J70" s="85"/>
      <c r="K70" s="85"/>
    </row>
    <row r="71" spans="1:254">
      <c r="A71" s="85"/>
      <c r="B71" s="85"/>
      <c r="J71" s="85"/>
      <c r="K71" s="85"/>
    </row>
    <row r="72" spans="1:254">
      <c r="A72" s="85"/>
      <c r="B72" s="85"/>
      <c r="J72" s="85"/>
      <c r="K72" s="85"/>
    </row>
    <row r="73" spans="1:254">
      <c r="A73" s="85"/>
      <c r="B73" s="85"/>
      <c r="J73" s="85"/>
      <c r="K73" s="85"/>
    </row>
  </sheetData>
  <phoneticPr fontId="4" type="noConversion"/>
  <printOptions horizontalCentered="1" verticalCentered="1"/>
  <pageMargins left="0.5" right="1" top="0.69930555555555596" bottom="0.44930555599999999" header="0" footer="0"/>
  <pageSetup scale="76" orientation="landscape" horizontalDpi="300" r:id="rId1"/>
  <headerFooter alignWithMargins="0"/>
  <ignoredErrors>
    <ignoredError sqref="E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IV76"/>
  <sheetViews>
    <sheetView showOutlineSymbols="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101</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52"/>
      <c r="B2" s="96"/>
      <c r="C2" s="98" t="s">
        <v>0</v>
      </c>
      <c r="D2" s="99"/>
      <c r="E2" s="99"/>
      <c r="F2" s="105" t="s">
        <v>43</v>
      </c>
      <c r="G2" s="106"/>
      <c r="H2" s="100" t="s">
        <v>105</v>
      </c>
      <c r="I2" s="101"/>
      <c r="J2" s="101"/>
      <c r="K2" s="236"/>
    </row>
    <row r="3" spans="1:256" ht="42" customHeight="1">
      <c r="A3" s="256" t="s">
        <v>79</v>
      </c>
      <c r="B3" s="93" t="s">
        <v>222</v>
      </c>
      <c r="C3" s="94" t="s">
        <v>106</v>
      </c>
      <c r="D3" s="95" t="s">
        <v>1</v>
      </c>
      <c r="E3" s="94" t="s">
        <v>107</v>
      </c>
      <c r="F3" s="94" t="s">
        <v>3</v>
      </c>
      <c r="G3" s="95" t="s">
        <v>52</v>
      </c>
      <c r="H3" s="95" t="s">
        <v>2</v>
      </c>
      <c r="I3" s="103" t="s">
        <v>39</v>
      </c>
      <c r="J3" s="104"/>
      <c r="K3" s="236"/>
    </row>
    <row r="4" spans="1:256" ht="18" customHeight="1">
      <c r="A4" s="86"/>
      <c r="B4" s="87"/>
      <c r="C4" s="88"/>
      <c r="D4" s="88"/>
      <c r="E4" s="88"/>
      <c r="F4" s="88"/>
      <c r="G4" s="89"/>
      <c r="H4" s="88"/>
      <c r="I4" s="95" t="s">
        <v>4</v>
      </c>
      <c r="J4" s="102" t="s">
        <v>134</v>
      </c>
      <c r="K4" s="236"/>
    </row>
    <row r="5" spans="1:256" ht="15" customHeight="1">
      <c r="A5" s="91"/>
      <c r="B5" s="87"/>
      <c r="C5" s="88"/>
      <c r="D5" s="88"/>
      <c r="E5" s="88"/>
      <c r="F5" s="88"/>
      <c r="G5" s="89"/>
      <c r="H5" s="90"/>
      <c r="I5" s="90"/>
      <c r="J5" s="97" t="s">
        <v>11</v>
      </c>
      <c r="K5" s="236"/>
    </row>
    <row r="6" spans="1:256" ht="15" customHeight="1">
      <c r="A6" s="3"/>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c r="A7" s="54">
        <v>1970</v>
      </c>
      <c r="B7" s="55">
        <v>203.84899999999999</v>
      </c>
      <c r="C7" s="56">
        <v>32</v>
      </c>
      <c r="D7" s="57">
        <v>4.8</v>
      </c>
      <c r="E7" s="57">
        <f t="shared" ref="E7:E37" si="0">C7+D7</f>
        <v>36.799999999999997</v>
      </c>
      <c r="F7" s="57">
        <v>1.2</v>
      </c>
      <c r="G7" s="64" t="s">
        <v>32</v>
      </c>
      <c r="H7" s="57">
        <f>E7-F7</f>
        <v>35.599999999999994</v>
      </c>
      <c r="I7" s="57">
        <f t="shared" ref="I7:I37" si="1">IF(H7=0,0,IF(B7=0,0,H7/B7))</f>
        <v>0.17463907107712079</v>
      </c>
      <c r="J7" s="57">
        <f>IF(H7=0,0,IF(B7=0,0,(H7*0.95)/B7))</f>
        <v>0.16590711752326476</v>
      </c>
    </row>
    <row r="8" spans="1:256">
      <c r="A8" s="58">
        <v>1971</v>
      </c>
      <c r="B8" s="59">
        <v>206.46599999999998</v>
      </c>
      <c r="C8" s="60">
        <v>34</v>
      </c>
      <c r="D8" s="61">
        <v>3.1</v>
      </c>
      <c r="E8" s="61">
        <f t="shared" si="0"/>
        <v>37.1</v>
      </c>
      <c r="F8" s="61">
        <v>2.1</v>
      </c>
      <c r="G8" s="61">
        <v>0.3</v>
      </c>
      <c r="H8" s="61">
        <f>E8-F8-G8</f>
        <v>34.700000000000003</v>
      </c>
      <c r="I8" s="61">
        <f t="shared" si="1"/>
        <v>0.16806641287185303</v>
      </c>
      <c r="J8" s="61">
        <f t="shared" ref="J8:J37" si="2">IF(H8=0,0,IF(B8=0,0,(H8*0.95)/B8))</f>
        <v>0.15966309222826036</v>
      </c>
    </row>
    <row r="9" spans="1:256">
      <c r="A9" s="58">
        <v>1972</v>
      </c>
      <c r="B9" s="59">
        <v>208.917</v>
      </c>
      <c r="C9" s="60">
        <v>42</v>
      </c>
      <c r="D9" s="61">
        <v>3.7</v>
      </c>
      <c r="E9" s="61">
        <f t="shared" si="0"/>
        <v>45.7</v>
      </c>
      <c r="F9" s="61">
        <v>1.8</v>
      </c>
      <c r="G9" s="61">
        <v>0.1</v>
      </c>
      <c r="H9" s="61">
        <f>E9-F9-G9</f>
        <v>43.800000000000004</v>
      </c>
      <c r="I9" s="61">
        <f t="shared" si="1"/>
        <v>0.2096526371716998</v>
      </c>
      <c r="J9" s="61">
        <f t="shared" si="2"/>
        <v>0.19917000531311477</v>
      </c>
    </row>
    <row r="10" spans="1:256">
      <c r="A10" s="58">
        <v>1973</v>
      </c>
      <c r="B10" s="59">
        <v>210.98500000000001</v>
      </c>
      <c r="C10" s="60">
        <v>46</v>
      </c>
      <c r="D10" s="61">
        <v>3.7</v>
      </c>
      <c r="E10" s="61">
        <f t="shared" si="0"/>
        <v>49.7</v>
      </c>
      <c r="F10" s="61">
        <v>4.7</v>
      </c>
      <c r="G10" s="61">
        <v>0.1</v>
      </c>
      <c r="H10" s="61">
        <f>E10-F10-G10</f>
        <v>44.9</v>
      </c>
      <c r="I10" s="61">
        <f t="shared" si="1"/>
        <v>0.21281133729886009</v>
      </c>
      <c r="J10" s="61">
        <f t="shared" si="2"/>
        <v>0.20217077043391707</v>
      </c>
    </row>
    <row r="11" spans="1:256">
      <c r="A11" s="58">
        <v>1974</v>
      </c>
      <c r="B11" s="59">
        <v>212.93199999999999</v>
      </c>
      <c r="C11" s="60">
        <v>42</v>
      </c>
      <c r="D11" s="61">
        <v>5.2</v>
      </c>
      <c r="E11" s="61">
        <f t="shared" si="0"/>
        <v>47.2</v>
      </c>
      <c r="F11" s="61">
        <v>4.5999999999999996</v>
      </c>
      <c r="G11" s="61">
        <v>0.1</v>
      </c>
      <c r="H11" s="61">
        <f>E11-F11-G11</f>
        <v>42.5</v>
      </c>
      <c r="I11" s="61">
        <f t="shared" si="1"/>
        <v>0.19959423665771234</v>
      </c>
      <c r="J11" s="61">
        <f t="shared" si="2"/>
        <v>0.18961452482482671</v>
      </c>
    </row>
    <row r="12" spans="1:256">
      <c r="A12" s="58">
        <v>1975</v>
      </c>
      <c r="B12" s="59">
        <v>214.93100000000001</v>
      </c>
      <c r="C12" s="60">
        <v>44</v>
      </c>
      <c r="D12" s="61">
        <v>7.6</v>
      </c>
      <c r="E12" s="61">
        <f t="shared" si="0"/>
        <v>51.6</v>
      </c>
      <c r="F12" s="61">
        <v>4.7</v>
      </c>
      <c r="G12" s="65" t="s">
        <v>32</v>
      </c>
      <c r="H12" s="61">
        <f>E12-F12</f>
        <v>46.9</v>
      </c>
      <c r="I12" s="61">
        <f t="shared" si="1"/>
        <v>0.21820956493014035</v>
      </c>
      <c r="J12" s="61">
        <f t="shared" si="2"/>
        <v>0.20729908668363334</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217.095</v>
      </c>
      <c r="C13" s="56">
        <v>52</v>
      </c>
      <c r="D13" s="57">
        <v>8.5</v>
      </c>
      <c r="E13" s="57">
        <f t="shared" si="0"/>
        <v>60.5</v>
      </c>
      <c r="F13" s="57">
        <v>7.1</v>
      </c>
      <c r="G13" s="82" t="s">
        <v>32</v>
      </c>
      <c r="H13" s="80">
        <f>E13-F13</f>
        <v>53.4</v>
      </c>
      <c r="I13" s="57">
        <f t="shared" si="1"/>
        <v>0.24597526428522076</v>
      </c>
      <c r="J13" s="57">
        <f t="shared" si="2"/>
        <v>0.23367650107095969</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219.179</v>
      </c>
      <c r="C14" s="56">
        <v>46</v>
      </c>
      <c r="D14" s="57">
        <v>11.9</v>
      </c>
      <c r="E14" s="57">
        <f t="shared" si="0"/>
        <v>57.9</v>
      </c>
      <c r="F14" s="57">
        <v>6.5</v>
      </c>
      <c r="G14" s="82" t="s">
        <v>32</v>
      </c>
      <c r="H14" s="80">
        <f>E14-F14</f>
        <v>51.4</v>
      </c>
      <c r="I14" s="57">
        <f t="shared" si="1"/>
        <v>0.23451151798301845</v>
      </c>
      <c r="J14" s="57">
        <f t="shared" si="2"/>
        <v>0.22278594208386751</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221.47699999999998</v>
      </c>
      <c r="C15" s="56">
        <v>30</v>
      </c>
      <c r="D15" s="57">
        <v>21.9</v>
      </c>
      <c r="E15" s="57">
        <f t="shared" si="0"/>
        <v>51.9</v>
      </c>
      <c r="F15" s="57">
        <v>3.2</v>
      </c>
      <c r="G15" s="82" t="s">
        <v>32</v>
      </c>
      <c r="H15" s="80">
        <f>E15-F15</f>
        <v>48.699999999999996</v>
      </c>
      <c r="I15" s="57">
        <f t="shared" si="1"/>
        <v>0.21988739237031385</v>
      </c>
      <c r="J15" s="57">
        <f t="shared" si="2"/>
        <v>0.20889302275179814</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223.86500000000001</v>
      </c>
      <c r="C16" s="56">
        <v>42</v>
      </c>
      <c r="D16" s="57">
        <v>26.5</v>
      </c>
      <c r="E16" s="57">
        <f t="shared" si="0"/>
        <v>68.5</v>
      </c>
      <c r="F16" s="57">
        <v>7.8860000000000001</v>
      </c>
      <c r="G16" s="82" t="s">
        <v>32</v>
      </c>
      <c r="H16" s="80">
        <f>E16-F16</f>
        <v>60.613999999999997</v>
      </c>
      <c r="I16" s="57">
        <f t="shared" si="1"/>
        <v>0.27076139637728092</v>
      </c>
      <c r="J16" s="57">
        <f t="shared" si="2"/>
        <v>0.25722332655841684</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226.45099999999999</v>
      </c>
      <c r="C17" s="56">
        <v>54</v>
      </c>
      <c r="D17" s="57">
        <v>34.9</v>
      </c>
      <c r="E17" s="57">
        <f t="shared" si="0"/>
        <v>88.9</v>
      </c>
      <c r="F17" s="57">
        <v>7.431</v>
      </c>
      <c r="G17" s="57">
        <v>0.2</v>
      </c>
      <c r="H17" s="57">
        <f>E17-F17-G17</f>
        <v>81.269000000000005</v>
      </c>
      <c r="I17" s="57">
        <f t="shared" si="1"/>
        <v>0.35888117076100351</v>
      </c>
      <c r="J17" s="57">
        <f t="shared" si="2"/>
        <v>0.34093711222295331</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228.93700000000001</v>
      </c>
      <c r="C18" s="60">
        <v>62</v>
      </c>
      <c r="D18" s="61">
        <v>41.5</v>
      </c>
      <c r="E18" s="61">
        <f t="shared" si="0"/>
        <v>103.5</v>
      </c>
      <c r="F18" s="61">
        <v>7.4580000000000002</v>
      </c>
      <c r="G18" s="61">
        <v>0.1</v>
      </c>
      <c r="H18" s="61">
        <f>E18-F18-G18</f>
        <v>95.942000000000007</v>
      </c>
      <c r="I18" s="61">
        <f t="shared" si="1"/>
        <v>0.41907599033795323</v>
      </c>
      <c r="J18" s="61">
        <f t="shared" si="2"/>
        <v>0.3981221908210556</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231.15700000000001</v>
      </c>
      <c r="C19" s="60">
        <v>56</v>
      </c>
      <c r="D19" s="61">
        <v>40</v>
      </c>
      <c r="E19" s="61">
        <f t="shared" si="0"/>
        <v>96</v>
      </c>
      <c r="F19" s="61">
        <v>7.3860000000000001</v>
      </c>
      <c r="G19" s="65" t="s">
        <v>32</v>
      </c>
      <c r="H19" s="61">
        <f>E19-F19</f>
        <v>88.614000000000004</v>
      </c>
      <c r="I19" s="61">
        <f t="shared" si="1"/>
        <v>0.38334984447799547</v>
      </c>
      <c r="J19" s="61">
        <f t="shared" si="2"/>
        <v>0.36418235225409568</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233.322</v>
      </c>
      <c r="C20" s="60">
        <v>86</v>
      </c>
      <c r="D20" s="61">
        <v>41.6</v>
      </c>
      <c r="E20" s="61">
        <f t="shared" si="0"/>
        <v>127.6</v>
      </c>
      <c r="F20" s="61">
        <v>7.2990000000000004</v>
      </c>
      <c r="G20" s="65" t="s">
        <v>32</v>
      </c>
      <c r="H20" s="61">
        <f t="shared" ref="H20:H49" si="3">E20-F20</f>
        <v>120.30099999999999</v>
      </c>
      <c r="I20" s="61">
        <f t="shared" si="1"/>
        <v>0.51560075775109071</v>
      </c>
      <c r="J20" s="61">
        <f t="shared" si="2"/>
        <v>0.48982071986353615</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235.38499999999999</v>
      </c>
      <c r="C21" s="60">
        <v>72</v>
      </c>
      <c r="D21" s="61">
        <v>41.8</v>
      </c>
      <c r="E21" s="61">
        <f t="shared" si="0"/>
        <v>113.8</v>
      </c>
      <c r="F21" s="61">
        <v>7.2750000000000004</v>
      </c>
      <c r="G21" s="65" t="s">
        <v>32</v>
      </c>
      <c r="H21" s="61">
        <f t="shared" si="3"/>
        <v>106.52499999999999</v>
      </c>
      <c r="I21" s="61">
        <f t="shared" si="1"/>
        <v>0.45255645007116002</v>
      </c>
      <c r="J21" s="61">
        <f t="shared" si="2"/>
        <v>0.42992862756760197</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237.46799999999999</v>
      </c>
      <c r="C22" s="60">
        <v>90</v>
      </c>
      <c r="D22" s="61">
        <v>50.5</v>
      </c>
      <c r="E22" s="61">
        <f t="shared" si="0"/>
        <v>140.5</v>
      </c>
      <c r="F22" s="61">
        <v>8.2810000000000006</v>
      </c>
      <c r="G22" s="65" t="s">
        <v>32</v>
      </c>
      <c r="H22" s="61">
        <f t="shared" si="3"/>
        <v>132.21899999999999</v>
      </c>
      <c r="I22" s="61">
        <f t="shared" si="1"/>
        <v>0.55678659861539237</v>
      </c>
      <c r="J22" s="61">
        <f t="shared" si="2"/>
        <v>0.52894726868462272</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239.63800000000001</v>
      </c>
      <c r="C23" s="56">
        <v>78</v>
      </c>
      <c r="D23" s="57">
        <v>69.900000000000006</v>
      </c>
      <c r="E23" s="57">
        <f t="shared" si="0"/>
        <v>147.9</v>
      </c>
      <c r="F23" s="57">
        <v>8.7729999999999997</v>
      </c>
      <c r="G23" s="82" t="s">
        <v>32</v>
      </c>
      <c r="H23" s="80">
        <f t="shared" si="3"/>
        <v>139.12700000000001</v>
      </c>
      <c r="I23" s="57">
        <f t="shared" si="1"/>
        <v>0.58057152872248974</v>
      </c>
      <c r="J23" s="57">
        <f t="shared" si="2"/>
        <v>0.55154295228636518</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241.78399999999999</v>
      </c>
      <c r="C24" s="56">
        <v>74</v>
      </c>
      <c r="D24" s="57">
        <v>59.6</v>
      </c>
      <c r="E24" s="57">
        <f t="shared" si="0"/>
        <v>133.6</v>
      </c>
      <c r="F24" s="57">
        <v>10.993</v>
      </c>
      <c r="G24" s="82" t="s">
        <v>32</v>
      </c>
      <c r="H24" s="80">
        <f t="shared" si="3"/>
        <v>122.607</v>
      </c>
      <c r="I24" s="57">
        <f t="shared" si="1"/>
        <v>0.50709310789795847</v>
      </c>
      <c r="J24" s="57">
        <f t="shared" si="2"/>
        <v>0.48173845250306058</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243.98099999999999</v>
      </c>
      <c r="C25" s="56">
        <v>76</v>
      </c>
      <c r="D25" s="57">
        <v>75.2</v>
      </c>
      <c r="E25" s="57">
        <f t="shared" si="0"/>
        <v>151.19999999999999</v>
      </c>
      <c r="F25" s="57">
        <v>15.183</v>
      </c>
      <c r="G25" s="82" t="s">
        <v>32</v>
      </c>
      <c r="H25" s="80">
        <f t="shared" si="3"/>
        <v>136.017</v>
      </c>
      <c r="I25" s="57">
        <f t="shared" si="1"/>
        <v>0.55749013242834478</v>
      </c>
      <c r="J25" s="57">
        <f t="shared" si="2"/>
        <v>0.52961562580692756</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246.22399999999999</v>
      </c>
      <c r="C26" s="56">
        <v>84</v>
      </c>
      <c r="D26" s="57">
        <v>98.7</v>
      </c>
      <c r="E26" s="57">
        <f t="shared" si="0"/>
        <v>182.7</v>
      </c>
      <c r="F26" s="57">
        <v>12.2181</v>
      </c>
      <c r="G26" s="82" t="s">
        <v>32</v>
      </c>
      <c r="H26" s="80">
        <f t="shared" si="3"/>
        <v>170.4819</v>
      </c>
      <c r="I26" s="57">
        <f t="shared" si="1"/>
        <v>0.69238538891415946</v>
      </c>
      <c r="J26" s="57">
        <f t="shared" si="2"/>
        <v>0.65776611946845143</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248.65899999999999</v>
      </c>
      <c r="C27" s="56">
        <v>88.88</v>
      </c>
      <c r="D27" s="56">
        <v>87.119</v>
      </c>
      <c r="E27" s="57">
        <f t="shared" si="0"/>
        <v>175.999</v>
      </c>
      <c r="F27" s="57">
        <v>11.749000000000001</v>
      </c>
      <c r="G27" s="82" t="s">
        <v>32</v>
      </c>
      <c r="H27" s="80">
        <f t="shared" si="3"/>
        <v>164.25</v>
      </c>
      <c r="I27" s="57">
        <f t="shared" si="1"/>
        <v>0.66054315347524117</v>
      </c>
      <c r="J27" s="57">
        <f t="shared" si="2"/>
        <v>0.6275159958014791</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251.88900000000001</v>
      </c>
      <c r="C28" s="60">
        <v>81.84</v>
      </c>
      <c r="D28" s="60">
        <v>118.077</v>
      </c>
      <c r="E28" s="61">
        <f t="shared" si="0"/>
        <v>199.917</v>
      </c>
      <c r="F28" s="60">
        <v>10.194000000000001</v>
      </c>
      <c r="G28" s="65" t="s">
        <v>32</v>
      </c>
      <c r="H28" s="61">
        <f t="shared" si="3"/>
        <v>189.72300000000001</v>
      </c>
      <c r="I28" s="61">
        <f t="shared" si="1"/>
        <v>0.7532008146445458</v>
      </c>
      <c r="J28" s="61">
        <f t="shared" si="2"/>
        <v>0.71554077391231852</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255.214</v>
      </c>
      <c r="C29" s="60">
        <v>94.16</v>
      </c>
      <c r="D29" s="60">
        <v>177.97300000000001</v>
      </c>
      <c r="E29" s="61">
        <f t="shared" si="0"/>
        <v>272.13300000000004</v>
      </c>
      <c r="F29" s="60">
        <v>11.028</v>
      </c>
      <c r="G29" s="65" t="s">
        <v>32</v>
      </c>
      <c r="H29" s="61">
        <f t="shared" si="3"/>
        <v>261.10500000000002</v>
      </c>
      <c r="I29" s="61">
        <f t="shared" si="1"/>
        <v>1.0230825895131146</v>
      </c>
      <c r="J29" s="61">
        <f t="shared" si="2"/>
        <v>0.97192846003745881</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258.67899999999997</v>
      </c>
      <c r="C30" s="60">
        <v>64.2</v>
      </c>
      <c r="D30" s="60">
        <v>190.5</v>
      </c>
      <c r="E30" s="61">
        <f t="shared" si="0"/>
        <v>254.7</v>
      </c>
      <c r="F30" s="60">
        <v>8.3000000000000007</v>
      </c>
      <c r="G30" s="65" t="s">
        <v>32</v>
      </c>
      <c r="H30" s="61">
        <f t="shared" si="3"/>
        <v>246.39999999999998</v>
      </c>
      <c r="I30" s="61">
        <f t="shared" si="1"/>
        <v>0.95253190247372221</v>
      </c>
      <c r="J30" s="61">
        <f t="shared" si="2"/>
        <v>0.90490530735003605</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ht="15" customHeight="1">
      <c r="A31" s="115" t="s">
        <v>215</v>
      </c>
      <c r="B31" s="59">
        <v>261.91899999999998</v>
      </c>
      <c r="C31" s="60">
        <v>13.2</v>
      </c>
      <c r="D31" s="60">
        <v>246.6</v>
      </c>
      <c r="E31" s="61">
        <f t="shared" si="0"/>
        <v>259.8</v>
      </c>
      <c r="F31" s="60">
        <v>5.7</v>
      </c>
      <c r="G31" s="65" t="s">
        <v>32</v>
      </c>
      <c r="H31" s="61">
        <f t="shared" si="3"/>
        <v>254.10000000000002</v>
      </c>
      <c r="I31" s="61">
        <f t="shared" si="1"/>
        <v>0.97014725926717815</v>
      </c>
      <c r="J31" s="61">
        <f t="shared" si="2"/>
        <v>0.92163989630381926</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265.04399999999998</v>
      </c>
      <c r="C32" s="60">
        <v>16.7</v>
      </c>
      <c r="D32" s="60">
        <v>303.39999999999998</v>
      </c>
      <c r="E32" s="61">
        <f t="shared" si="0"/>
        <v>320.09999999999997</v>
      </c>
      <c r="F32" s="60">
        <v>6.5</v>
      </c>
      <c r="G32" s="65" t="s">
        <v>32</v>
      </c>
      <c r="H32" s="61">
        <f t="shared" si="3"/>
        <v>313.59999999999997</v>
      </c>
      <c r="I32" s="61">
        <f t="shared" si="1"/>
        <v>1.183199770604126</v>
      </c>
      <c r="J32" s="61">
        <f t="shared" si="2"/>
        <v>1.1240397820739196</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268.15100000000001</v>
      </c>
      <c r="C33" s="56">
        <v>21.1</v>
      </c>
      <c r="D33" s="56">
        <v>292.10000000000002</v>
      </c>
      <c r="E33" s="57">
        <f t="shared" si="0"/>
        <v>313.20000000000005</v>
      </c>
      <c r="F33" s="56">
        <v>7.4</v>
      </c>
      <c r="G33" s="82" t="s">
        <v>32</v>
      </c>
      <c r="H33" s="80">
        <f t="shared" si="3"/>
        <v>305.80000000000007</v>
      </c>
      <c r="I33" s="57">
        <f t="shared" si="1"/>
        <v>1.1404022360535671</v>
      </c>
      <c r="J33" s="57">
        <f t="shared" si="2"/>
        <v>1.0833821242508885</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271.36</v>
      </c>
      <c r="C34" s="56">
        <v>22.4</v>
      </c>
      <c r="D34" s="66">
        <v>296.60000000000002</v>
      </c>
      <c r="E34" s="57">
        <f t="shared" si="0"/>
        <v>319</v>
      </c>
      <c r="F34" s="66">
        <v>7.4</v>
      </c>
      <c r="G34" s="82" t="s">
        <v>32</v>
      </c>
      <c r="H34" s="80">
        <f t="shared" si="3"/>
        <v>311.60000000000002</v>
      </c>
      <c r="I34" s="57">
        <f t="shared" si="1"/>
        <v>1.1482900943396226</v>
      </c>
      <c r="J34" s="57">
        <f t="shared" si="2"/>
        <v>1.0908755896226414</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274.62599999999998</v>
      </c>
      <c r="C35" s="56">
        <v>29</v>
      </c>
      <c r="D35" s="56">
        <v>364.6</v>
      </c>
      <c r="E35" s="57">
        <f t="shared" si="0"/>
        <v>393.6</v>
      </c>
      <c r="F35" s="56">
        <v>9.1</v>
      </c>
      <c r="G35" s="82" t="s">
        <v>32</v>
      </c>
      <c r="H35" s="80">
        <f t="shared" si="3"/>
        <v>384.5</v>
      </c>
      <c r="I35" s="57">
        <f t="shared" si="1"/>
        <v>1.4000859350534911</v>
      </c>
      <c r="J35" s="57">
        <f t="shared" si="2"/>
        <v>1.3300816383008165</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277.79000000000002</v>
      </c>
      <c r="C36" s="56">
        <v>36.08</v>
      </c>
      <c r="D36" s="56">
        <v>342.02941900000008</v>
      </c>
      <c r="E36" s="57">
        <f t="shared" si="0"/>
        <v>378.10941900000006</v>
      </c>
      <c r="F36" s="56">
        <v>8.0961780000000001</v>
      </c>
      <c r="G36" s="82" t="s">
        <v>32</v>
      </c>
      <c r="H36" s="80">
        <f t="shared" si="3"/>
        <v>370.01324100000005</v>
      </c>
      <c r="I36" s="57">
        <f t="shared" si="1"/>
        <v>1.3319890600813564</v>
      </c>
      <c r="J36" s="57">
        <f t="shared" si="2"/>
        <v>1.2653896070772885</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280.976</v>
      </c>
      <c r="C37" s="56">
        <v>44</v>
      </c>
      <c r="D37" s="56">
        <v>356.03340999999995</v>
      </c>
      <c r="E37" s="57">
        <f t="shared" si="0"/>
        <v>400.03340999999995</v>
      </c>
      <c r="F37" s="56">
        <v>8.3201215384889995</v>
      </c>
      <c r="G37" s="82" t="s">
        <v>32</v>
      </c>
      <c r="H37" s="80">
        <f t="shared" si="3"/>
        <v>391.71328846151096</v>
      </c>
      <c r="I37" s="57">
        <f t="shared" si="1"/>
        <v>1.3941165382862271</v>
      </c>
      <c r="J37" s="57">
        <f t="shared" si="2"/>
        <v>1.3244107113719157</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283.92040200000002</v>
      </c>
      <c r="C38" s="60">
        <v>19.36</v>
      </c>
      <c r="D38" s="60">
        <v>415.13117999999997</v>
      </c>
      <c r="E38" s="61">
        <f>C38+D38</f>
        <v>434.49117999999999</v>
      </c>
      <c r="F38" s="60">
        <v>8.1762235906560008</v>
      </c>
      <c r="G38" s="65" t="s">
        <v>32</v>
      </c>
      <c r="H38" s="61">
        <f t="shared" si="3"/>
        <v>426.31495640934401</v>
      </c>
      <c r="I38" s="61">
        <f t="shared" ref="I38:I43" si="4">IF(H38=0,0,IF(B38=0,0,H38/B38))</f>
        <v>1.5015298421891639</v>
      </c>
      <c r="J38" s="61">
        <f t="shared" ref="J38:J44" si="5">IF(H38=0,0,IF(B38=0,0,(H38*0.95)/B38))</f>
        <v>1.4264533500797056</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286.78755999999998</v>
      </c>
      <c r="C39" s="60">
        <v>11</v>
      </c>
      <c r="D39" s="60">
        <v>313.51951000000003</v>
      </c>
      <c r="E39" s="61">
        <f>C39+D39</f>
        <v>324.51951000000003</v>
      </c>
      <c r="F39" s="60">
        <v>8.9004201999259998</v>
      </c>
      <c r="G39" s="65" t="s">
        <v>32</v>
      </c>
      <c r="H39" s="61">
        <f t="shared" si="3"/>
        <v>315.61908980007405</v>
      </c>
      <c r="I39" s="61">
        <f t="shared" si="4"/>
        <v>1.1005327072069446</v>
      </c>
      <c r="J39" s="61">
        <f t="shared" si="5"/>
        <v>1.0455060718465974</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ht="15" customHeight="1">
      <c r="A40" s="115" t="s">
        <v>216</v>
      </c>
      <c r="B40" s="59">
        <v>289.51758100000001</v>
      </c>
      <c r="C40" s="116">
        <v>0</v>
      </c>
      <c r="D40" s="60">
        <v>519.32251799999995</v>
      </c>
      <c r="E40" s="61">
        <f>D40</f>
        <v>519.32251799999995</v>
      </c>
      <c r="F40" s="60">
        <v>7.0133300499999995</v>
      </c>
      <c r="G40" s="65" t="s">
        <v>32</v>
      </c>
      <c r="H40" s="61">
        <f t="shared" si="3"/>
        <v>512.30918794999991</v>
      </c>
      <c r="I40" s="61">
        <f t="shared" si="4"/>
        <v>1.7695270393613847</v>
      </c>
      <c r="J40" s="61">
        <f t="shared" si="5"/>
        <v>1.6810506873933155</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292.19189</v>
      </c>
      <c r="C41" s="116">
        <v>0</v>
      </c>
      <c r="D41" s="60">
        <v>545.50299399999994</v>
      </c>
      <c r="E41" s="61">
        <f t="shared" ref="E41:E59" si="6">D41</f>
        <v>545.50299399999994</v>
      </c>
      <c r="F41" s="60">
        <v>4.9174063399999994</v>
      </c>
      <c r="G41" s="65" t="s">
        <v>32</v>
      </c>
      <c r="H41" s="61">
        <f t="shared" si="3"/>
        <v>540.58558765999999</v>
      </c>
      <c r="I41" s="61">
        <f t="shared" si="4"/>
        <v>1.8501046954451748</v>
      </c>
      <c r="J41" s="61">
        <f t="shared" si="5"/>
        <v>1.7575994606729159</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294.914085</v>
      </c>
      <c r="C42" s="116">
        <v>0</v>
      </c>
      <c r="D42" s="60">
        <v>621.79135400000007</v>
      </c>
      <c r="E42" s="61">
        <f t="shared" si="6"/>
        <v>621.79135400000007</v>
      </c>
      <c r="F42" s="60">
        <v>5.0956236300000004</v>
      </c>
      <c r="G42" s="65" t="s">
        <v>32</v>
      </c>
      <c r="H42" s="61">
        <f t="shared" si="3"/>
        <v>616.69573037000009</v>
      </c>
      <c r="I42" s="61">
        <f t="shared" si="4"/>
        <v>2.0911030084236231</v>
      </c>
      <c r="J42" s="61">
        <f t="shared" si="5"/>
        <v>1.986547858002442</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297.64655699999997</v>
      </c>
      <c r="C43" s="117">
        <v>0</v>
      </c>
      <c r="D43" s="74">
        <v>679.09441600000002</v>
      </c>
      <c r="E43" s="80">
        <f t="shared" si="6"/>
        <v>679.09441600000002</v>
      </c>
      <c r="F43" s="56">
        <v>7.8922050600000002</v>
      </c>
      <c r="G43" s="82" t="s">
        <v>32</v>
      </c>
      <c r="H43" s="80">
        <f t="shared" si="3"/>
        <v>671.20221093999999</v>
      </c>
      <c r="I43" s="57">
        <f t="shared" si="4"/>
        <v>2.2550309928160872</v>
      </c>
      <c r="J43" s="57">
        <f t="shared" si="5"/>
        <v>2.1422794431752825</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300.57448099999999</v>
      </c>
      <c r="C44" s="117">
        <v>0</v>
      </c>
      <c r="D44" s="74">
        <v>686.72017099999994</v>
      </c>
      <c r="E44" s="80">
        <f t="shared" si="6"/>
        <v>686.72017099999994</v>
      </c>
      <c r="F44" s="56">
        <v>4.3854507500000004</v>
      </c>
      <c r="G44" s="82" t="s">
        <v>32</v>
      </c>
      <c r="H44" s="80">
        <f t="shared" si="3"/>
        <v>682.33472024999992</v>
      </c>
      <c r="I44" s="57">
        <f t="shared" ref="I44:I49" si="7">IF(H44=0,0,IF(B44=0,0,H44/B44))</f>
        <v>2.2701019660082187</v>
      </c>
      <c r="J44" s="57">
        <f t="shared" si="5"/>
        <v>2.1565968677078073</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303.50646899999998</v>
      </c>
      <c r="C45" s="117">
        <v>0</v>
      </c>
      <c r="D45" s="74">
        <v>760.44466</v>
      </c>
      <c r="E45" s="80">
        <f t="shared" si="6"/>
        <v>760.44466</v>
      </c>
      <c r="F45" s="56">
        <v>7.5286032599999997</v>
      </c>
      <c r="G45" s="82" t="s">
        <v>32</v>
      </c>
      <c r="H45" s="80">
        <f t="shared" si="3"/>
        <v>752.91605674000004</v>
      </c>
      <c r="I45" s="57">
        <f t="shared" si="7"/>
        <v>2.4807249058668339</v>
      </c>
      <c r="J45" s="57">
        <f t="shared" ref="J45:J50" si="8">IF(H45=0,0,IF(B45=0,0,(H45*0.95)/B45))</f>
        <v>2.356688660573492</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306.207719</v>
      </c>
      <c r="C46" s="117">
        <v>0</v>
      </c>
      <c r="D46" s="74">
        <v>786.65275606841806</v>
      </c>
      <c r="E46" s="80">
        <f t="shared" si="6"/>
        <v>786.65275606841806</v>
      </c>
      <c r="F46" s="56">
        <v>6.2463440466102096</v>
      </c>
      <c r="G46" s="82" t="s">
        <v>32</v>
      </c>
      <c r="H46" s="80">
        <f t="shared" si="3"/>
        <v>780.4064120218078</v>
      </c>
      <c r="I46" s="57">
        <f t="shared" si="7"/>
        <v>2.5486176983729396</v>
      </c>
      <c r="J46" s="57">
        <f t="shared" si="8"/>
        <v>2.421186813454292</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308.83326399999999</v>
      </c>
      <c r="C47" s="117">
        <v>0</v>
      </c>
      <c r="D47" s="74">
        <v>799.15279384886412</v>
      </c>
      <c r="E47" s="80">
        <f t="shared" si="6"/>
        <v>799.15279384886412</v>
      </c>
      <c r="F47" s="56">
        <v>5.20831</v>
      </c>
      <c r="G47" s="82" t="s">
        <v>32</v>
      </c>
      <c r="H47" s="80">
        <f t="shared" si="3"/>
        <v>793.94448384886414</v>
      </c>
      <c r="I47" s="57">
        <f t="shared" si="7"/>
        <v>2.5707868173451165</v>
      </c>
      <c r="J47" s="57">
        <f t="shared" si="8"/>
        <v>2.4422474764778603</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310.94696199999998</v>
      </c>
      <c r="C48" s="118">
        <v>0</v>
      </c>
      <c r="D48" s="69">
        <v>784.13386821000006</v>
      </c>
      <c r="E48" s="70">
        <f t="shared" si="6"/>
        <v>784.13386821000006</v>
      </c>
      <c r="F48" s="69">
        <v>5.4063019099999998</v>
      </c>
      <c r="G48" s="71" t="s">
        <v>32</v>
      </c>
      <c r="H48" s="70">
        <f t="shared" si="3"/>
        <v>778.72756630000003</v>
      </c>
      <c r="I48" s="70">
        <f t="shared" si="7"/>
        <v>2.5043742549895054</v>
      </c>
      <c r="J48" s="70">
        <f t="shared" si="8"/>
        <v>2.3791555422400301</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58">
        <v>2012</v>
      </c>
      <c r="B49" s="59">
        <v>313.14999699999998</v>
      </c>
      <c r="C49" s="118">
        <v>0</v>
      </c>
      <c r="D49" s="69">
        <v>809.84558315000004</v>
      </c>
      <c r="E49" s="70">
        <f t="shared" si="6"/>
        <v>809.84558315000004</v>
      </c>
      <c r="F49" s="69">
        <v>5.6213407699999998</v>
      </c>
      <c r="G49" s="71" t="s">
        <v>32</v>
      </c>
      <c r="H49" s="70">
        <f t="shared" si="3"/>
        <v>804.22424238000008</v>
      </c>
      <c r="I49" s="70">
        <f t="shared" si="7"/>
        <v>2.5681757946176833</v>
      </c>
      <c r="J49" s="70">
        <f t="shared" si="8"/>
        <v>2.4397670048867988</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315.33597600000002</v>
      </c>
      <c r="C50" s="118">
        <v>0</v>
      </c>
      <c r="D50" s="69">
        <v>942.16860933999999</v>
      </c>
      <c r="E50" s="70">
        <f t="shared" si="6"/>
        <v>942.16860933999999</v>
      </c>
      <c r="F50" s="69">
        <v>7.9358785999999997</v>
      </c>
      <c r="G50" s="71" t="s">
        <v>32</v>
      </c>
      <c r="H50" s="70">
        <f t="shared" ref="H50:H59" si="9">E50-F50</f>
        <v>934.23273073999997</v>
      </c>
      <c r="I50" s="70">
        <f t="shared" ref="I50:I59" si="10">IF(H50=0,0,IF(B50=0,0,H50/B50))</f>
        <v>2.9626582497520038</v>
      </c>
      <c r="J50" s="70">
        <f t="shared" si="8"/>
        <v>2.8145253372644037</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317.519206</v>
      </c>
      <c r="C51" s="118">
        <v>0</v>
      </c>
      <c r="D51" s="69">
        <v>984.22760302999984</v>
      </c>
      <c r="E51" s="70">
        <f t="shared" si="6"/>
        <v>984.22760302999984</v>
      </c>
      <c r="F51" s="69">
        <v>10.070278989999997</v>
      </c>
      <c r="G51" s="71" t="s">
        <v>32</v>
      </c>
      <c r="H51" s="70">
        <f t="shared" si="9"/>
        <v>974.15732403999982</v>
      </c>
      <c r="I51" s="70">
        <f t="shared" si="10"/>
        <v>3.0680264551933902</v>
      </c>
      <c r="J51" s="70">
        <f t="shared" ref="J51:J59" si="11">IF(H51=0,0,IF(B51=0,0,(H51*0.95)/B51))</f>
        <v>2.9146251324337209</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319.83219000000003</v>
      </c>
      <c r="C52" s="118">
        <v>0</v>
      </c>
      <c r="D52" s="69">
        <v>975.32506602000001</v>
      </c>
      <c r="E52" s="70">
        <f t="shared" si="6"/>
        <v>975.32506602000001</v>
      </c>
      <c r="F52" s="69">
        <v>10.521629040000001</v>
      </c>
      <c r="G52" s="71" t="s">
        <v>32</v>
      </c>
      <c r="H52" s="70">
        <f t="shared" si="9"/>
        <v>964.80343698000001</v>
      </c>
      <c r="I52" s="70">
        <f t="shared" si="10"/>
        <v>3.0165926606074263</v>
      </c>
      <c r="J52" s="70">
        <f t="shared" si="11"/>
        <v>2.8657630275770551</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c r="A53" s="72">
        <v>2016</v>
      </c>
      <c r="B53" s="73">
        <v>322.11409400000002</v>
      </c>
      <c r="C53" s="117">
        <v>0</v>
      </c>
      <c r="D53" s="74">
        <v>1128.3653638999999</v>
      </c>
      <c r="E53" s="75">
        <f t="shared" si="6"/>
        <v>1128.3653638999999</v>
      </c>
      <c r="F53" s="74">
        <v>8.2778904300000011</v>
      </c>
      <c r="G53" s="76" t="s">
        <v>32</v>
      </c>
      <c r="H53" s="75">
        <f t="shared" si="9"/>
        <v>1120.0874734699998</v>
      </c>
      <c r="I53" s="75">
        <f t="shared" si="10"/>
        <v>3.4773004172552593</v>
      </c>
      <c r="J53" s="75">
        <f t="shared" si="11"/>
        <v>3.3034353963924956</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c r="A54" s="77">
        <v>2017</v>
      </c>
      <c r="B54" s="78">
        <v>324.29674599999998</v>
      </c>
      <c r="C54" s="119">
        <v>0</v>
      </c>
      <c r="D54" s="79">
        <v>1227.5237499</v>
      </c>
      <c r="E54" s="75">
        <f t="shared" si="6"/>
        <v>1227.5237499</v>
      </c>
      <c r="F54" s="79">
        <v>10.97159239</v>
      </c>
      <c r="G54" s="76" t="s">
        <v>32</v>
      </c>
      <c r="H54" s="75">
        <f t="shared" si="9"/>
        <v>1216.5521575099999</v>
      </c>
      <c r="I54" s="75">
        <f t="shared" si="10"/>
        <v>3.7513548085678292</v>
      </c>
      <c r="J54" s="75">
        <f t="shared" si="11"/>
        <v>3.5637870681394377</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ht="13.2" customHeight="1">
      <c r="A55" s="77">
        <v>2018</v>
      </c>
      <c r="B55" s="78">
        <v>326.16326299999997</v>
      </c>
      <c r="C55" s="119">
        <v>0</v>
      </c>
      <c r="D55" s="79">
        <v>1335.1938926499997</v>
      </c>
      <c r="E55" s="75">
        <f t="shared" si="6"/>
        <v>1335.1938926499997</v>
      </c>
      <c r="F55" s="79">
        <v>12.124351750000001</v>
      </c>
      <c r="G55" s="76" t="s">
        <v>32</v>
      </c>
      <c r="H55" s="75">
        <f t="shared" si="9"/>
        <v>1323.0695408999998</v>
      </c>
      <c r="I55" s="75">
        <f t="shared" si="10"/>
        <v>4.056464019677164</v>
      </c>
      <c r="J55" s="75">
        <f t="shared" si="11"/>
        <v>3.8536408186933051</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327.77654100000001</v>
      </c>
      <c r="C56" s="117">
        <v>0</v>
      </c>
      <c r="D56" s="81">
        <v>1357.5291870900001</v>
      </c>
      <c r="E56" s="80">
        <f t="shared" si="6"/>
        <v>1357.5291870900001</v>
      </c>
      <c r="F56" s="81">
        <v>12.58047483</v>
      </c>
      <c r="G56" s="82" t="s">
        <v>32</v>
      </c>
      <c r="H56" s="80">
        <f t="shared" si="9"/>
        <v>1344.9487122600001</v>
      </c>
      <c r="I56" s="80">
        <f t="shared" si="10"/>
        <v>4.1032488418992745</v>
      </c>
      <c r="J56" s="80">
        <f t="shared" si="11"/>
        <v>3.8980863998043103</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7">
        <v>2020</v>
      </c>
      <c r="B57" s="78">
        <v>329.37155899999999</v>
      </c>
      <c r="C57" s="119">
        <v>0</v>
      </c>
      <c r="D57" s="79">
        <v>1420.8340000000001</v>
      </c>
      <c r="E57" s="75">
        <f t="shared" si="6"/>
        <v>1420.8340000000001</v>
      </c>
      <c r="F57" s="79">
        <v>13.2</v>
      </c>
      <c r="G57" s="76" t="s">
        <v>32</v>
      </c>
      <c r="H57" s="75">
        <f t="shared" si="9"/>
        <v>1407.634</v>
      </c>
      <c r="I57" s="75">
        <f t="shared" si="10"/>
        <v>4.2736962604594533</v>
      </c>
      <c r="J57" s="75">
        <f t="shared" si="11"/>
        <v>4.0600114474364801</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2" customHeight="1">
      <c r="A58" s="67">
        <v>2021</v>
      </c>
      <c r="B58" s="68">
        <v>332.02415000000002</v>
      </c>
      <c r="C58" s="118">
        <v>0</v>
      </c>
      <c r="D58" s="69">
        <v>1562</v>
      </c>
      <c r="E58" s="70">
        <f t="shared" si="6"/>
        <v>1562</v>
      </c>
      <c r="F58" s="69">
        <v>16.399999999999999</v>
      </c>
      <c r="G58" s="71" t="s">
        <v>32</v>
      </c>
      <c r="H58" s="70">
        <f t="shared" si="9"/>
        <v>1545.6</v>
      </c>
      <c r="I58" s="70">
        <f t="shared" si="10"/>
        <v>4.655083071517538</v>
      </c>
      <c r="J58" s="70">
        <f t="shared" si="11"/>
        <v>4.4223289179416616</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3.8" customHeight="1" thickBot="1">
      <c r="A59" s="224">
        <v>2022</v>
      </c>
      <c r="B59" s="225">
        <v>332.91323899999998</v>
      </c>
      <c r="C59" s="229">
        <v>0</v>
      </c>
      <c r="D59" s="226">
        <v>1541.7</v>
      </c>
      <c r="E59" s="227">
        <f t="shared" si="6"/>
        <v>1541.7</v>
      </c>
      <c r="F59" s="226">
        <v>13.6</v>
      </c>
      <c r="G59" s="228" t="s">
        <v>32</v>
      </c>
      <c r="H59" s="227">
        <f t="shared" si="9"/>
        <v>1528.1000000000001</v>
      </c>
      <c r="I59" s="227">
        <f t="shared" si="10"/>
        <v>4.5900848058493713</v>
      </c>
      <c r="J59" s="227">
        <f t="shared" si="11"/>
        <v>4.3605805655569023</v>
      </c>
      <c r="K59" s="62"/>
      <c r="L59" s="62"/>
      <c r="M59" s="62"/>
      <c r="N59" s="62"/>
      <c r="O59" s="62"/>
      <c r="P59" s="62"/>
      <c r="Q59" s="62"/>
      <c r="R59" s="62"/>
      <c r="S59" s="62"/>
      <c r="T59" s="62"/>
      <c r="U59" s="62"/>
      <c r="V59" s="62"/>
      <c r="W59" s="62"/>
      <c r="X59" s="62"/>
      <c r="Y59" s="62"/>
      <c r="Z59" s="62"/>
      <c r="AA59" s="62"/>
      <c r="AB59" s="62"/>
      <c r="AC59" s="62"/>
      <c r="AD59" s="62"/>
      <c r="AE59" s="62"/>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row>
    <row r="60" spans="1:254" ht="15" customHeight="1" thickTop="1">
      <c r="A60" s="85" t="s">
        <v>40</v>
      </c>
      <c r="B60" s="85"/>
      <c r="J60" s="85"/>
      <c r="K60" s="85"/>
      <c r="L60" s="85"/>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c r="IT60" s="28"/>
    </row>
    <row r="61" spans="1:254">
      <c r="A61" s="85"/>
      <c r="B61" s="85"/>
      <c r="J61" s="85"/>
      <c r="K61" s="85"/>
      <c r="L61" s="85"/>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row>
    <row r="62" spans="1:254" ht="15" customHeight="1">
      <c r="A62" s="85" t="s">
        <v>94</v>
      </c>
      <c r="B62" s="85"/>
      <c r="J62" s="85"/>
      <c r="K62" s="85"/>
      <c r="L62" s="8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row>
    <row r="63" spans="1:254" ht="15" customHeight="1">
      <c r="A63" s="85" t="s">
        <v>103</v>
      </c>
      <c r="B63" s="85"/>
      <c r="J63" s="85"/>
      <c r="K63" s="85"/>
      <c r="L63" s="8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row>
    <row r="64" spans="1:254" ht="15" customHeight="1">
      <c r="A64" s="85" t="s">
        <v>96</v>
      </c>
      <c r="B64" s="85"/>
      <c r="J64" s="85"/>
      <c r="K64" s="85"/>
      <c r="L64" s="85"/>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c r="FJ64" s="28"/>
      <c r="FK64" s="28"/>
      <c r="FL64" s="28"/>
      <c r="FM64" s="28"/>
      <c r="FN64" s="28"/>
      <c r="FO64" s="28"/>
      <c r="FP64" s="28"/>
      <c r="FQ64" s="28"/>
      <c r="FR64" s="28"/>
      <c r="FS64" s="28"/>
      <c r="FT64" s="28"/>
      <c r="FU64" s="28"/>
      <c r="FV64" s="28"/>
      <c r="FW64" s="28"/>
      <c r="FX64" s="28"/>
      <c r="FY64" s="28"/>
      <c r="FZ64" s="28"/>
      <c r="GA64" s="28"/>
      <c r="GB64" s="28"/>
      <c r="GC64" s="28"/>
      <c r="GD64" s="28"/>
      <c r="GE64" s="28"/>
      <c r="GF64" s="28"/>
      <c r="GG64" s="28"/>
      <c r="GH64" s="28"/>
      <c r="GI64" s="28"/>
      <c r="GJ64" s="28"/>
      <c r="GK64" s="28"/>
      <c r="GL64" s="28"/>
      <c r="GM64" s="28"/>
      <c r="GN64" s="28"/>
      <c r="GO64" s="28"/>
      <c r="GP64" s="28"/>
      <c r="GQ64" s="28"/>
      <c r="GR64" s="28"/>
      <c r="GS64" s="28"/>
      <c r="GT64" s="28"/>
      <c r="GU64" s="28"/>
      <c r="GV64" s="28"/>
      <c r="GW64" s="28"/>
      <c r="GX64" s="28"/>
      <c r="GY64" s="28"/>
      <c r="GZ64" s="28"/>
      <c r="HA64" s="28"/>
      <c r="HB64" s="28"/>
      <c r="HC64" s="28"/>
      <c r="HD64" s="28"/>
      <c r="HE64" s="28"/>
      <c r="HF64" s="28"/>
      <c r="HG64" s="28"/>
      <c r="HH64" s="28"/>
      <c r="HI64" s="28"/>
      <c r="HJ64" s="28"/>
      <c r="HK64" s="28"/>
      <c r="HL64" s="28"/>
      <c r="HM64" s="28"/>
      <c r="HN64" s="28"/>
      <c r="HO64" s="28"/>
      <c r="HP64" s="28"/>
      <c r="HQ64" s="28"/>
      <c r="HR64" s="28"/>
      <c r="HS64" s="28"/>
      <c r="HT64" s="28"/>
      <c r="HU64" s="28"/>
      <c r="HV64" s="28"/>
      <c r="HW64" s="28"/>
      <c r="HX64" s="28"/>
      <c r="HY64" s="28"/>
      <c r="HZ64" s="28"/>
      <c r="IA64" s="28"/>
      <c r="IB64" s="28"/>
      <c r="IC64" s="28"/>
      <c r="ID64" s="28"/>
      <c r="IE64" s="28"/>
      <c r="IF64" s="28"/>
      <c r="IG64" s="28"/>
      <c r="IH64" s="28"/>
      <c r="II64" s="28"/>
      <c r="IJ64" s="28"/>
      <c r="IK64" s="28"/>
      <c r="IL64" s="28"/>
      <c r="IM64" s="28"/>
      <c r="IN64" s="28"/>
      <c r="IO64" s="28"/>
      <c r="IP64" s="28"/>
      <c r="IQ64" s="28"/>
      <c r="IR64" s="28"/>
      <c r="IS64" s="28"/>
      <c r="IT64" s="28"/>
    </row>
    <row r="65" spans="1:254" ht="15" customHeight="1">
      <c r="A65" s="85" t="s">
        <v>210</v>
      </c>
      <c r="B65" s="85"/>
      <c r="J65" s="85"/>
      <c r="K65" s="85"/>
      <c r="L65" s="85"/>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254" ht="15" customHeight="1">
      <c r="A66" s="85" t="s">
        <v>111</v>
      </c>
      <c r="B66" s="85"/>
      <c r="J66" s="85"/>
      <c r="K66" s="85"/>
      <c r="L66" s="8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c r="IS66" s="28"/>
      <c r="IT66" s="28"/>
    </row>
    <row r="67" spans="1:254" ht="15" customHeight="1">
      <c r="A67" s="85" t="s">
        <v>212</v>
      </c>
      <c r="B67" s="85"/>
      <c r="J67" s="85"/>
      <c r="K67" s="85"/>
      <c r="L67" s="85"/>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row>
    <row r="68" spans="1:254" ht="15" customHeight="1">
      <c r="A68" s="85" t="s">
        <v>213</v>
      </c>
      <c r="B68" s="85"/>
      <c r="J68" s="85"/>
      <c r="K68" s="85"/>
      <c r="L68" s="85"/>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c r="FN68" s="28"/>
      <c r="FO68" s="28"/>
      <c r="FP68" s="28"/>
      <c r="FQ68" s="28"/>
      <c r="FR68" s="28"/>
      <c r="FS68" s="28"/>
      <c r="FT68" s="28"/>
      <c r="FU68" s="28"/>
      <c r="FV68" s="28"/>
      <c r="FW68" s="28"/>
      <c r="FX68" s="28"/>
      <c r="FY68" s="28"/>
      <c r="FZ68" s="28"/>
      <c r="GA68" s="28"/>
      <c r="GB68" s="28"/>
      <c r="GC68" s="28"/>
      <c r="GD68" s="28"/>
      <c r="GE68" s="28"/>
      <c r="GF68" s="28"/>
      <c r="GG68" s="28"/>
      <c r="GH68" s="28"/>
      <c r="GI68" s="28"/>
      <c r="GJ68" s="28"/>
      <c r="GK68" s="28"/>
      <c r="GL68" s="28"/>
      <c r="GM68" s="28"/>
      <c r="GN68" s="28"/>
      <c r="GO68" s="28"/>
      <c r="GP68" s="28"/>
      <c r="GQ68" s="28"/>
      <c r="GR68" s="28"/>
      <c r="GS68" s="28"/>
      <c r="GT68" s="28"/>
      <c r="GU68" s="28"/>
      <c r="GV68" s="28"/>
      <c r="GW68" s="28"/>
      <c r="GX68" s="28"/>
      <c r="GY68" s="28"/>
      <c r="GZ68" s="28"/>
      <c r="HA68" s="28"/>
      <c r="HB68" s="28"/>
      <c r="HC68" s="28"/>
      <c r="HD68" s="28"/>
      <c r="HE68" s="28"/>
      <c r="HF68" s="28"/>
      <c r="HG68" s="28"/>
      <c r="HH68" s="28"/>
      <c r="HI68" s="28"/>
      <c r="HJ68" s="28"/>
      <c r="HK68" s="28"/>
      <c r="HL68" s="28"/>
      <c r="HM68" s="28"/>
      <c r="HN68" s="28"/>
      <c r="HO68" s="28"/>
      <c r="HP68" s="28"/>
      <c r="HQ68" s="28"/>
      <c r="HR68" s="28"/>
      <c r="HS68" s="28"/>
      <c r="HT68" s="28"/>
      <c r="HU68" s="28"/>
      <c r="HV68" s="28"/>
      <c r="HW68" s="28"/>
      <c r="HX68" s="28"/>
      <c r="HY68" s="28"/>
      <c r="HZ68" s="28"/>
      <c r="IA68" s="28"/>
      <c r="IB68" s="28"/>
      <c r="IC68" s="28"/>
      <c r="ID68" s="28"/>
      <c r="IE68" s="28"/>
      <c r="IF68" s="28"/>
      <c r="IG68" s="28"/>
      <c r="IH68" s="28"/>
      <c r="II68" s="28"/>
      <c r="IJ68" s="28"/>
      <c r="IK68" s="28"/>
      <c r="IL68" s="28"/>
      <c r="IM68" s="28"/>
      <c r="IN68" s="28"/>
      <c r="IO68" s="28"/>
      <c r="IP68" s="28"/>
      <c r="IQ68" s="28"/>
      <c r="IR68" s="28"/>
      <c r="IS68" s="28"/>
      <c r="IT68" s="28"/>
    </row>
    <row r="69" spans="1:254" ht="15" customHeight="1">
      <c r="A69" s="85" t="s">
        <v>214</v>
      </c>
      <c r="B69" s="85"/>
      <c r="J69" s="85"/>
      <c r="K69" s="85"/>
      <c r="L69" s="85"/>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W69" s="28"/>
      <c r="GX69" s="28"/>
      <c r="GY69" s="28"/>
      <c r="GZ69" s="28"/>
      <c r="HA69" s="28"/>
      <c r="HB69" s="28"/>
      <c r="HC69" s="28"/>
      <c r="HD69" s="28"/>
      <c r="HE69" s="28"/>
      <c r="HF69" s="28"/>
      <c r="HG69" s="28"/>
      <c r="HH69" s="28"/>
      <c r="HI69" s="28"/>
      <c r="HJ69" s="28"/>
      <c r="HK69" s="28"/>
      <c r="HL69" s="28"/>
      <c r="HM69" s="28"/>
      <c r="HN69" s="28"/>
      <c r="HO69" s="28"/>
      <c r="HP69" s="28"/>
      <c r="HQ69" s="28"/>
      <c r="HR69" s="28"/>
      <c r="HS69" s="28"/>
      <c r="HT69" s="28"/>
      <c r="HU69" s="28"/>
      <c r="HV69" s="28"/>
      <c r="HW69" s="28"/>
      <c r="HX69" s="28"/>
      <c r="HY69" s="28"/>
      <c r="HZ69" s="28"/>
      <c r="IA69" s="28"/>
      <c r="IB69" s="28"/>
      <c r="IC69" s="28"/>
      <c r="ID69" s="28"/>
      <c r="IE69" s="28"/>
      <c r="IF69" s="28"/>
      <c r="IG69" s="28"/>
      <c r="IH69" s="28"/>
      <c r="II69" s="28"/>
      <c r="IJ69" s="28"/>
      <c r="IK69" s="28"/>
      <c r="IL69" s="28"/>
      <c r="IM69" s="28"/>
      <c r="IN69" s="28"/>
      <c r="IO69" s="28"/>
      <c r="IP69" s="28"/>
      <c r="IQ69" s="28"/>
      <c r="IR69" s="28"/>
      <c r="IS69" s="28"/>
      <c r="IT69" s="28"/>
    </row>
    <row r="70" spans="1:254" ht="13.2" customHeight="1">
      <c r="A70" s="85"/>
      <c r="B70" s="85"/>
      <c r="J70" s="85"/>
      <c r="K70" s="85"/>
      <c r="L70" s="85"/>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c r="FN70" s="28"/>
      <c r="FO70" s="28"/>
      <c r="FP70" s="28"/>
      <c r="FQ70" s="28"/>
      <c r="FR70" s="28"/>
      <c r="FS70" s="28"/>
      <c r="FT70" s="28"/>
      <c r="FU70" s="28"/>
      <c r="FV70" s="28"/>
      <c r="FW70" s="28"/>
      <c r="FX70" s="28"/>
      <c r="FY70" s="28"/>
      <c r="FZ70" s="28"/>
      <c r="GA70" s="28"/>
      <c r="GB70" s="28"/>
      <c r="GC70" s="28"/>
      <c r="GD70" s="28"/>
      <c r="GE70" s="28"/>
      <c r="GF70" s="28"/>
      <c r="GG70" s="28"/>
      <c r="GH70" s="28"/>
      <c r="GI70" s="28"/>
      <c r="GJ70" s="28"/>
      <c r="GK70" s="28"/>
      <c r="GL70" s="28"/>
      <c r="GM70" s="28"/>
      <c r="GN70" s="28"/>
      <c r="GO70" s="28"/>
      <c r="GP70" s="28"/>
      <c r="GQ70" s="28"/>
      <c r="GR70" s="28"/>
      <c r="GS70" s="28"/>
      <c r="GT70" s="28"/>
      <c r="GU70" s="28"/>
      <c r="GV70" s="28"/>
      <c r="GW70" s="28"/>
      <c r="GX70" s="28"/>
      <c r="GY70" s="28"/>
      <c r="GZ70" s="28"/>
      <c r="HA70" s="28"/>
      <c r="HB70" s="28"/>
      <c r="HC70" s="28"/>
      <c r="HD70" s="28"/>
      <c r="HE70" s="28"/>
      <c r="HF70" s="28"/>
      <c r="HG70" s="28"/>
      <c r="HH70" s="28"/>
      <c r="HI70" s="28"/>
      <c r="HJ70" s="28"/>
      <c r="HK70" s="28"/>
      <c r="HL70" s="28"/>
      <c r="HM70" s="28"/>
      <c r="HN70" s="28"/>
      <c r="HO70" s="28"/>
      <c r="HP70" s="28"/>
      <c r="HQ70" s="28"/>
      <c r="HR70" s="28"/>
      <c r="HS70" s="28"/>
      <c r="HT70" s="28"/>
      <c r="HU70" s="28"/>
      <c r="HV70" s="28"/>
      <c r="HW70" s="28"/>
      <c r="HX70" s="28"/>
      <c r="HY70" s="28"/>
      <c r="HZ70" s="28"/>
      <c r="IA70" s="28"/>
      <c r="IB70" s="28"/>
      <c r="IC70" s="28"/>
      <c r="ID70" s="28"/>
      <c r="IE70" s="28"/>
      <c r="IF70" s="28"/>
      <c r="IG70" s="28"/>
      <c r="IH70" s="28"/>
      <c r="II70" s="28"/>
      <c r="IJ70" s="28"/>
      <c r="IK70" s="28"/>
      <c r="IL70" s="28"/>
      <c r="IM70" s="28"/>
      <c r="IN70" s="28"/>
      <c r="IO70" s="28"/>
      <c r="IP70" s="28"/>
      <c r="IQ70" s="28"/>
      <c r="IR70" s="28"/>
      <c r="IS70" s="28"/>
      <c r="IT70" s="28"/>
    </row>
    <row r="71" spans="1:254" ht="15" customHeight="1">
      <c r="A71" s="254" t="s">
        <v>203</v>
      </c>
      <c r="B71" s="85"/>
      <c r="J71" s="85"/>
      <c r="K71" s="85"/>
      <c r="L71" s="85"/>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row>
    <row r="72" spans="1:254">
      <c r="A72" s="85"/>
      <c r="B72" s="85"/>
      <c r="J72" s="85"/>
      <c r="K72" s="85"/>
      <c r="L72" s="85"/>
    </row>
    <row r="73" spans="1:254">
      <c r="A73" s="85"/>
      <c r="B73" s="85"/>
      <c r="J73" s="85"/>
      <c r="K73" s="85"/>
      <c r="L73" s="85"/>
    </row>
    <row r="74" spans="1:254">
      <c r="A74" s="85"/>
      <c r="B74" s="85"/>
      <c r="J74" s="85"/>
      <c r="K74" s="85"/>
      <c r="L74" s="85"/>
    </row>
    <row r="75" spans="1:254">
      <c r="A75" s="85"/>
      <c r="B75" s="85"/>
      <c r="J75" s="85"/>
      <c r="K75" s="85"/>
      <c r="L75" s="85"/>
    </row>
    <row r="76" spans="1:254">
      <c r="A76" s="85"/>
      <c r="B76" s="85"/>
      <c r="J76" s="85"/>
      <c r="K76" s="85"/>
      <c r="L76" s="85"/>
    </row>
  </sheetData>
  <phoneticPr fontId="4" type="noConversion"/>
  <printOptions horizontalCentered="1" verticalCentered="1"/>
  <pageMargins left="0.5" right="1" top="0.69930555555555596" bottom="0.44930555599999999" header="0" footer="0"/>
  <pageSetup scale="76" orientation="landscape" horizontalDpi="300" r:id="rId1"/>
  <headerFooter alignWithMargins="0"/>
  <ignoredErrors>
    <ignoredError sqref="A40 A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IV75"/>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9" customWidth="1"/>
    <col min="11" max="31" width="12.6640625" style="9" customWidth="1"/>
    <col min="32" max="16384" width="12.6640625" style="3"/>
  </cols>
  <sheetData>
    <row r="1" spans="1:256" s="1" customFormat="1" ht="16.2" thickBot="1">
      <c r="A1" s="47" t="s">
        <v>104</v>
      </c>
      <c r="B1" s="47"/>
      <c r="C1" s="47"/>
      <c r="D1" s="47"/>
      <c r="E1" s="47"/>
      <c r="F1" s="47"/>
      <c r="G1" s="47"/>
      <c r="H1" s="47"/>
      <c r="I1" s="48" t="s">
        <v>6</v>
      </c>
      <c r="J1" s="48"/>
      <c r="K1" s="8"/>
      <c r="L1" s="8"/>
      <c r="M1" s="8"/>
      <c r="N1" s="8"/>
      <c r="O1" s="8"/>
      <c r="P1" s="8"/>
      <c r="Q1" s="8"/>
      <c r="R1" s="8"/>
      <c r="S1" s="8"/>
      <c r="T1" s="8"/>
      <c r="U1" s="8"/>
      <c r="V1" s="8"/>
      <c r="W1" s="8"/>
      <c r="X1" s="8"/>
      <c r="Y1" s="8"/>
      <c r="Z1" s="8"/>
      <c r="AA1" s="8"/>
      <c r="AB1" s="8"/>
      <c r="AC1" s="8"/>
      <c r="AD1" s="8"/>
      <c r="AE1" s="8"/>
    </row>
    <row r="2" spans="1:256" ht="21" customHeight="1" thickTop="1">
      <c r="A2" s="52"/>
      <c r="B2" s="96"/>
      <c r="C2" s="98" t="s">
        <v>0</v>
      </c>
      <c r="D2" s="99"/>
      <c r="E2" s="99"/>
      <c r="F2" s="105" t="s">
        <v>43</v>
      </c>
      <c r="G2" s="106"/>
      <c r="H2" s="100" t="s">
        <v>105</v>
      </c>
      <c r="I2" s="101"/>
      <c r="J2" s="101"/>
      <c r="K2" s="236"/>
    </row>
    <row r="3" spans="1:256" ht="42" customHeight="1">
      <c r="A3" s="92" t="s">
        <v>79</v>
      </c>
      <c r="B3" s="93" t="s">
        <v>221</v>
      </c>
      <c r="C3" s="94" t="s">
        <v>106</v>
      </c>
      <c r="D3" s="95" t="s">
        <v>1</v>
      </c>
      <c r="E3" s="94" t="s">
        <v>107</v>
      </c>
      <c r="F3" s="94" t="s">
        <v>3</v>
      </c>
      <c r="G3" s="95" t="s">
        <v>52</v>
      </c>
      <c r="H3" s="95" t="s">
        <v>2</v>
      </c>
      <c r="I3" s="103" t="s">
        <v>39</v>
      </c>
      <c r="J3" s="104"/>
      <c r="K3" s="236"/>
    </row>
    <row r="4" spans="1:256" ht="18" customHeight="1">
      <c r="A4" s="86"/>
      <c r="B4" s="87"/>
      <c r="C4" s="88"/>
      <c r="D4" s="88"/>
      <c r="E4" s="88"/>
      <c r="F4" s="88"/>
      <c r="G4" s="89"/>
      <c r="H4" s="88"/>
      <c r="I4" s="95" t="s">
        <v>4</v>
      </c>
      <c r="J4" s="102" t="s">
        <v>108</v>
      </c>
      <c r="K4" s="236"/>
    </row>
    <row r="5" spans="1:256" ht="15" customHeight="1">
      <c r="A5" s="91"/>
      <c r="B5" s="87"/>
      <c r="C5" s="88"/>
      <c r="D5" s="88"/>
      <c r="E5" s="88"/>
      <c r="F5" s="88"/>
      <c r="G5" s="89"/>
      <c r="H5" s="90"/>
      <c r="I5" s="90"/>
      <c r="J5" s="97" t="s">
        <v>51</v>
      </c>
      <c r="K5" s="236"/>
    </row>
    <row r="6" spans="1:256" ht="15" customHeight="1">
      <c r="A6" s="3"/>
      <c r="B6" s="53" t="s">
        <v>189</v>
      </c>
      <c r="C6" s="107" t="s">
        <v>187</v>
      </c>
      <c r="D6" s="108"/>
      <c r="E6" s="108"/>
      <c r="F6" s="108"/>
      <c r="G6" s="108"/>
      <c r="H6" s="108"/>
      <c r="I6" s="107" t="s">
        <v>188</v>
      </c>
      <c r="J6" s="108"/>
      <c r="K6" s="237"/>
      <c r="L6" s="3"/>
      <c r="M6" s="3"/>
      <c r="N6" s="3"/>
      <c r="O6" s="3"/>
      <c r="P6" s="3"/>
      <c r="Q6" s="3"/>
      <c r="R6" s="3"/>
      <c r="S6" s="3"/>
      <c r="T6" s="3"/>
      <c r="U6" s="3"/>
      <c r="V6" s="3"/>
      <c r="W6" s="3"/>
      <c r="X6" s="3"/>
      <c r="Y6" s="3"/>
      <c r="Z6" s="3"/>
      <c r="AA6" s="3"/>
      <c r="AB6" s="3"/>
      <c r="AC6" s="3"/>
      <c r="AD6" s="3"/>
      <c r="AE6" s="3"/>
    </row>
    <row r="7" spans="1:256">
      <c r="A7" s="54">
        <v>1970</v>
      </c>
      <c r="B7" s="55">
        <v>205.05199999999999</v>
      </c>
      <c r="C7" s="56">
        <v>3831.2850000000003</v>
      </c>
      <c r="D7" s="57">
        <v>58</v>
      </c>
      <c r="E7" s="57">
        <f t="shared" ref="E7:E37" si="0">C7+D7</f>
        <v>3889.2850000000003</v>
      </c>
      <c r="F7" s="57">
        <v>579.90000000000009</v>
      </c>
      <c r="G7" s="57">
        <v>10.7</v>
      </c>
      <c r="H7" s="57">
        <f t="shared" ref="H7:H24" si="1">E7-F7-G7</f>
        <v>3298.6850000000004</v>
      </c>
      <c r="I7" s="57">
        <f t="shared" ref="I7:I37" si="2">IF(H7=0,0,IF(B7=0,0,H7/B7))</f>
        <v>16.08706571991495</v>
      </c>
      <c r="J7" s="57">
        <f t="shared" ref="J7:J37" si="3">IF(H7=0,0,IF(B7=0,0,(H7*0.97)/B7))</f>
        <v>15.604453748317502</v>
      </c>
    </row>
    <row r="8" spans="1:256">
      <c r="A8" s="58">
        <v>1971</v>
      </c>
      <c r="B8" s="59">
        <v>207.661</v>
      </c>
      <c r="C8" s="60">
        <v>3736.1850000000004</v>
      </c>
      <c r="D8" s="61">
        <v>62.6</v>
      </c>
      <c r="E8" s="61">
        <f t="shared" si="0"/>
        <v>3798.7850000000003</v>
      </c>
      <c r="F8" s="61">
        <v>531.4</v>
      </c>
      <c r="G8" s="61">
        <v>9.3000000000000007</v>
      </c>
      <c r="H8" s="61">
        <f t="shared" si="1"/>
        <v>3258.085</v>
      </c>
      <c r="I8" s="61">
        <f t="shared" si="2"/>
        <v>15.68944096387863</v>
      </c>
      <c r="J8" s="61">
        <f t="shared" si="3"/>
        <v>15.218757734962271</v>
      </c>
    </row>
    <row r="9" spans="1:256">
      <c r="A9" s="58">
        <v>1972</v>
      </c>
      <c r="B9" s="59">
        <v>209.89599999999999</v>
      </c>
      <c r="C9" s="60">
        <v>3614.0899999999997</v>
      </c>
      <c r="D9" s="61">
        <v>84.6</v>
      </c>
      <c r="E9" s="61">
        <f t="shared" si="0"/>
        <v>3698.6899999999996</v>
      </c>
      <c r="F9" s="61">
        <v>657.90000000000009</v>
      </c>
      <c r="G9" s="61">
        <v>15.2</v>
      </c>
      <c r="H9" s="61">
        <f t="shared" si="1"/>
        <v>3025.5899999999997</v>
      </c>
      <c r="I9" s="61">
        <f t="shared" si="2"/>
        <v>14.414710142165644</v>
      </c>
      <c r="J9" s="61">
        <f t="shared" si="3"/>
        <v>13.982268837900675</v>
      </c>
    </row>
    <row r="10" spans="1:256">
      <c r="A10" s="58">
        <v>1973</v>
      </c>
      <c r="B10" s="59">
        <v>211.90899999999999</v>
      </c>
      <c r="C10" s="60">
        <v>3615.2200000000003</v>
      </c>
      <c r="D10" s="61">
        <v>61.8</v>
      </c>
      <c r="E10" s="61">
        <f t="shared" si="0"/>
        <v>3677.0200000000004</v>
      </c>
      <c r="F10" s="61">
        <v>618</v>
      </c>
      <c r="G10" s="61">
        <v>18</v>
      </c>
      <c r="H10" s="61">
        <f t="shared" si="1"/>
        <v>3041.0200000000004</v>
      </c>
      <c r="I10" s="61">
        <f t="shared" si="2"/>
        <v>14.350593886998666</v>
      </c>
      <c r="J10" s="61">
        <f t="shared" si="3"/>
        <v>13.920076070388708</v>
      </c>
    </row>
    <row r="11" spans="1:256">
      <c r="A11" s="58">
        <v>1974</v>
      </c>
      <c r="B11" s="59">
        <v>213.85400000000001</v>
      </c>
      <c r="C11" s="60">
        <v>3730.125</v>
      </c>
      <c r="D11" s="61">
        <v>53.9</v>
      </c>
      <c r="E11" s="61">
        <f t="shared" si="0"/>
        <v>3784.0250000000001</v>
      </c>
      <c r="F11" s="61">
        <v>701.4</v>
      </c>
      <c r="G11" s="61">
        <v>13.3</v>
      </c>
      <c r="H11" s="61">
        <f t="shared" si="1"/>
        <v>3069.3249999999998</v>
      </c>
      <c r="I11" s="61">
        <f t="shared" si="2"/>
        <v>14.352432033069288</v>
      </c>
      <c r="J11" s="61">
        <f t="shared" si="3"/>
        <v>13.921859072077211</v>
      </c>
    </row>
    <row r="12" spans="1:256">
      <c r="A12" s="58">
        <v>1975</v>
      </c>
      <c r="B12" s="59">
        <v>215.97300000000001</v>
      </c>
      <c r="C12" s="60">
        <v>4473.1900000000005</v>
      </c>
      <c r="D12" s="61">
        <v>27.3</v>
      </c>
      <c r="E12" s="61">
        <f t="shared" si="0"/>
        <v>4500.4900000000007</v>
      </c>
      <c r="F12" s="61">
        <v>1071.3999999999999</v>
      </c>
      <c r="G12" s="61">
        <v>15.6</v>
      </c>
      <c r="H12" s="61">
        <f t="shared" si="1"/>
        <v>3413.4900000000011</v>
      </c>
      <c r="I12" s="61">
        <f t="shared" si="2"/>
        <v>15.805170090705786</v>
      </c>
      <c r="J12" s="61">
        <f t="shared" si="3"/>
        <v>15.331014987984613</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218.035</v>
      </c>
      <c r="C13" s="56">
        <v>4184.3599999999997</v>
      </c>
      <c r="D13" s="57">
        <v>20.5</v>
      </c>
      <c r="E13" s="57">
        <f t="shared" si="0"/>
        <v>4204.8599999999997</v>
      </c>
      <c r="F13" s="57">
        <v>987.6</v>
      </c>
      <c r="G13" s="57">
        <v>17.2</v>
      </c>
      <c r="H13" s="57">
        <f t="shared" si="1"/>
        <v>3200.06</v>
      </c>
      <c r="I13" s="57">
        <f t="shared" si="2"/>
        <v>14.676817942073519</v>
      </c>
      <c r="J13" s="57">
        <f t="shared" si="3"/>
        <v>14.236513403811315</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220.23899999999998</v>
      </c>
      <c r="C14" s="56">
        <v>3811.43</v>
      </c>
      <c r="D14" s="57">
        <v>35</v>
      </c>
      <c r="E14" s="57">
        <f t="shared" si="0"/>
        <v>3846.43</v>
      </c>
      <c r="F14" s="57">
        <v>888.8</v>
      </c>
      <c r="G14" s="57">
        <v>11.9</v>
      </c>
      <c r="H14" s="57">
        <f t="shared" si="1"/>
        <v>2945.73</v>
      </c>
      <c r="I14" s="57">
        <f t="shared" si="2"/>
        <v>13.375151539917999</v>
      </c>
      <c r="J14" s="57">
        <f t="shared" si="3"/>
        <v>12.973896993720459</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222.58500000000001</v>
      </c>
      <c r="C15" s="56">
        <v>3708.4249999999997</v>
      </c>
      <c r="D15" s="57">
        <v>26.6</v>
      </c>
      <c r="E15" s="57">
        <f t="shared" si="0"/>
        <v>3735.0249999999996</v>
      </c>
      <c r="F15" s="57">
        <v>746.69999999999993</v>
      </c>
      <c r="G15" s="57">
        <v>8.9</v>
      </c>
      <c r="H15" s="57">
        <f t="shared" si="1"/>
        <v>2979.4249999999997</v>
      </c>
      <c r="I15" s="57">
        <f t="shared" si="2"/>
        <v>13.385560572365611</v>
      </c>
      <c r="J15" s="57">
        <f t="shared" si="3"/>
        <v>12.983993755194643</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225.05500000000001</v>
      </c>
      <c r="C16" s="56">
        <v>3406.7400000000002</v>
      </c>
      <c r="D16" s="57">
        <v>78.400000000000006</v>
      </c>
      <c r="E16" s="57">
        <f t="shared" si="0"/>
        <v>3485.1400000000003</v>
      </c>
      <c r="F16" s="57">
        <v>897.4609999999999</v>
      </c>
      <c r="G16" s="57">
        <v>12.3</v>
      </c>
      <c r="H16" s="57">
        <f t="shared" si="1"/>
        <v>2575.3790000000004</v>
      </c>
      <c r="I16" s="57">
        <f t="shared" si="2"/>
        <v>11.443331630045989</v>
      </c>
      <c r="J16" s="57">
        <f t="shared" si="3"/>
        <v>11.10003168114461</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227.726</v>
      </c>
      <c r="C17" s="56">
        <v>4542.46</v>
      </c>
      <c r="D17" s="57">
        <v>22.2</v>
      </c>
      <c r="E17" s="57">
        <f t="shared" si="0"/>
        <v>4564.66</v>
      </c>
      <c r="F17" s="57">
        <v>1312.316</v>
      </c>
      <c r="G17" s="57">
        <v>8.8000000000000007</v>
      </c>
      <c r="H17" s="57">
        <f t="shared" si="1"/>
        <v>3243.5439999999999</v>
      </c>
      <c r="I17" s="57">
        <f t="shared" si="2"/>
        <v>14.243186987871388</v>
      </c>
      <c r="J17" s="57">
        <f t="shared" si="3"/>
        <v>13.815891378235246</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229.96600000000001</v>
      </c>
      <c r="C18" s="60">
        <v>4033.63</v>
      </c>
      <c r="D18" s="61">
        <v>18.2</v>
      </c>
      <c r="E18" s="61">
        <f t="shared" si="0"/>
        <v>4051.83</v>
      </c>
      <c r="F18" s="61">
        <v>1208.5119999999999</v>
      </c>
      <c r="G18" s="61">
        <v>6.8</v>
      </c>
      <c r="H18" s="61">
        <f t="shared" si="1"/>
        <v>2836.518</v>
      </c>
      <c r="I18" s="61">
        <f t="shared" si="2"/>
        <v>12.33451031891671</v>
      </c>
      <c r="J18" s="61">
        <f t="shared" si="3"/>
        <v>11.964475009349206</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232.18799999999999</v>
      </c>
      <c r="C19" s="60">
        <v>3709.42</v>
      </c>
      <c r="D19" s="61">
        <v>29.4</v>
      </c>
      <c r="E19" s="61">
        <f t="shared" si="0"/>
        <v>3738.82</v>
      </c>
      <c r="F19" s="61">
        <v>1023.412</v>
      </c>
      <c r="G19" s="61">
        <v>4</v>
      </c>
      <c r="H19" s="61">
        <f t="shared" si="1"/>
        <v>2711.4080000000004</v>
      </c>
      <c r="I19" s="61">
        <f t="shared" si="2"/>
        <v>11.677640532671802</v>
      </c>
      <c r="J19" s="61">
        <f t="shared" si="3"/>
        <v>11.327311316691649</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234.30699999999999</v>
      </c>
      <c r="C20" s="60">
        <v>4786.67</v>
      </c>
      <c r="D20" s="61">
        <v>13.4</v>
      </c>
      <c r="E20" s="61">
        <f t="shared" si="0"/>
        <v>4800.07</v>
      </c>
      <c r="F20" s="61">
        <v>1276.5229999999999</v>
      </c>
      <c r="G20" s="61">
        <v>7.1</v>
      </c>
      <c r="H20" s="61">
        <f t="shared" si="1"/>
        <v>3516.4469999999997</v>
      </c>
      <c r="I20" s="61">
        <f t="shared" si="2"/>
        <v>15.007861480877651</v>
      </c>
      <c r="J20" s="61">
        <f t="shared" si="3"/>
        <v>14.557625636451322</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236.34800000000001</v>
      </c>
      <c r="C21" s="60">
        <v>3802.58</v>
      </c>
      <c r="D21" s="61">
        <v>38.5</v>
      </c>
      <c r="E21" s="61">
        <f t="shared" si="0"/>
        <v>3841.08</v>
      </c>
      <c r="F21" s="61">
        <v>1036.723</v>
      </c>
      <c r="G21" s="61">
        <v>2.5</v>
      </c>
      <c r="H21" s="61">
        <f t="shared" si="1"/>
        <v>2801.857</v>
      </c>
      <c r="I21" s="61">
        <f t="shared" si="2"/>
        <v>11.854794624875183</v>
      </c>
      <c r="J21" s="61">
        <f t="shared" si="3"/>
        <v>11.499150786128927</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238.46600000000001</v>
      </c>
      <c r="C22" s="60">
        <v>3808.34</v>
      </c>
      <c r="D22" s="61">
        <v>27.5</v>
      </c>
      <c r="E22" s="61">
        <f t="shared" si="0"/>
        <v>3835.84</v>
      </c>
      <c r="F22" s="61">
        <v>1070.2940000000001</v>
      </c>
      <c r="G22" s="61">
        <v>1</v>
      </c>
      <c r="H22" s="61">
        <f t="shared" si="1"/>
        <v>2764.5460000000003</v>
      </c>
      <c r="I22" s="61">
        <f t="shared" si="2"/>
        <v>11.59304051730645</v>
      </c>
      <c r="J22" s="61">
        <f t="shared" si="3"/>
        <v>11.245249301787258</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240.65100000000001</v>
      </c>
      <c r="C23" s="56">
        <v>4306.17</v>
      </c>
      <c r="D23" s="57">
        <v>62.1</v>
      </c>
      <c r="E23" s="57">
        <f t="shared" si="0"/>
        <v>4368.2700000000004</v>
      </c>
      <c r="F23" s="57">
        <v>1135.644</v>
      </c>
      <c r="G23" s="57">
        <v>1.9</v>
      </c>
      <c r="H23" s="57">
        <f t="shared" si="1"/>
        <v>3230.7260000000001</v>
      </c>
      <c r="I23" s="57">
        <f t="shared" si="2"/>
        <v>13.424943174971224</v>
      </c>
      <c r="J23" s="57">
        <f t="shared" si="3"/>
        <v>13.022194879722086</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242.804</v>
      </c>
      <c r="C24" s="56">
        <v>4234.7700000000004</v>
      </c>
      <c r="D24" s="57">
        <v>44.4</v>
      </c>
      <c r="E24" s="57">
        <f t="shared" si="0"/>
        <v>4279.17</v>
      </c>
      <c r="F24" s="57">
        <v>1168.1120000000001</v>
      </c>
      <c r="G24" s="57">
        <v>1.5</v>
      </c>
      <c r="H24" s="57">
        <f t="shared" si="1"/>
        <v>3109.558</v>
      </c>
      <c r="I24" s="57">
        <f t="shared" si="2"/>
        <v>12.806864796296601</v>
      </c>
      <c r="J24" s="57">
        <f t="shared" si="3"/>
        <v>12.422658852407704</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245.02099999999999</v>
      </c>
      <c r="C25" s="56">
        <v>4286.28</v>
      </c>
      <c r="D25" s="57">
        <v>49.6</v>
      </c>
      <c r="E25" s="57">
        <f t="shared" si="0"/>
        <v>4335.88</v>
      </c>
      <c r="F25" s="57">
        <v>929.851</v>
      </c>
      <c r="G25" s="64" t="s">
        <v>32</v>
      </c>
      <c r="H25" s="57">
        <f>E25-F25</f>
        <v>3406.029</v>
      </c>
      <c r="I25" s="57">
        <f t="shared" si="2"/>
        <v>13.900967672158714</v>
      </c>
      <c r="J25" s="57">
        <f t="shared" si="3"/>
        <v>13.483938641993952</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247.34200000000001</v>
      </c>
      <c r="C26" s="56">
        <v>4110.21</v>
      </c>
      <c r="D26" s="57">
        <v>17.2</v>
      </c>
      <c r="E26" s="57">
        <f t="shared" si="0"/>
        <v>4127.41</v>
      </c>
      <c r="F26" s="57">
        <v>1117.778</v>
      </c>
      <c r="G26" s="64" t="s">
        <v>32</v>
      </c>
      <c r="H26" s="57">
        <f t="shared" ref="H26:H45" si="4">E26-F26</f>
        <v>3009.6319999999996</v>
      </c>
      <c r="I26" s="57">
        <f t="shared" si="2"/>
        <v>12.167897081773413</v>
      </c>
      <c r="J26" s="57">
        <f t="shared" si="3"/>
        <v>11.80286016932021</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250.13200000000001</v>
      </c>
      <c r="C27" s="56">
        <v>4218.51</v>
      </c>
      <c r="D27" s="56">
        <v>26.335000000000001</v>
      </c>
      <c r="E27" s="57">
        <f t="shared" si="0"/>
        <v>4244.8450000000003</v>
      </c>
      <c r="F27" s="57">
        <v>1152.2</v>
      </c>
      <c r="G27" s="64" t="s">
        <v>32</v>
      </c>
      <c r="H27" s="57">
        <f t="shared" si="4"/>
        <v>3092.6450000000004</v>
      </c>
      <c r="I27" s="57">
        <f t="shared" si="2"/>
        <v>12.364051780659812</v>
      </c>
      <c r="J27" s="57">
        <f t="shared" si="3"/>
        <v>11.993130227240018</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253.49299999999999</v>
      </c>
      <c r="C28" s="60">
        <v>2513.46</v>
      </c>
      <c r="D28" s="60">
        <v>137.28700000000001</v>
      </c>
      <c r="E28" s="61">
        <f t="shared" si="0"/>
        <v>2650.7469999999998</v>
      </c>
      <c r="F28" s="60">
        <v>514.25400000000002</v>
      </c>
      <c r="G28" s="65" t="s">
        <v>32</v>
      </c>
      <c r="H28" s="61">
        <f t="shared" si="4"/>
        <v>2136.4929999999999</v>
      </c>
      <c r="I28" s="61">
        <f t="shared" si="2"/>
        <v>8.4282130078542608</v>
      </c>
      <c r="J28" s="61">
        <f t="shared" si="3"/>
        <v>8.1753666176186321</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256.89400000000001</v>
      </c>
      <c r="C29" s="60">
        <v>4354</v>
      </c>
      <c r="D29" s="60">
        <v>34.454000000000001</v>
      </c>
      <c r="E29" s="61">
        <f t="shared" si="0"/>
        <v>4388.4539999999997</v>
      </c>
      <c r="F29" s="60">
        <v>1091.7629999999999</v>
      </c>
      <c r="G29" s="65" t="s">
        <v>32</v>
      </c>
      <c r="H29" s="61">
        <f t="shared" si="4"/>
        <v>3296.6909999999998</v>
      </c>
      <c r="I29" s="61">
        <f t="shared" si="2"/>
        <v>12.832884380328071</v>
      </c>
      <c r="J29" s="61">
        <f t="shared" si="3"/>
        <v>12.447897848918229</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260.255</v>
      </c>
      <c r="C30" s="60">
        <v>4882</v>
      </c>
      <c r="D30" s="60">
        <v>22.8</v>
      </c>
      <c r="E30" s="61">
        <f t="shared" si="0"/>
        <v>4904.8</v>
      </c>
      <c r="F30" s="60">
        <v>1226.5</v>
      </c>
      <c r="G30" s="65" t="s">
        <v>32</v>
      </c>
      <c r="H30" s="61">
        <f t="shared" si="4"/>
        <v>3678.3</v>
      </c>
      <c r="I30" s="61">
        <f t="shared" si="2"/>
        <v>14.133446043303683</v>
      </c>
      <c r="J30" s="61">
        <f t="shared" si="3"/>
        <v>13.709442662004573</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263.43599999999998</v>
      </c>
      <c r="C31" s="60">
        <v>4578</v>
      </c>
      <c r="D31" s="60">
        <v>35.799999999999997</v>
      </c>
      <c r="E31" s="61">
        <f t="shared" si="0"/>
        <v>4613.8</v>
      </c>
      <c r="F31" s="60">
        <v>1208.2</v>
      </c>
      <c r="G31" s="65" t="s">
        <v>32</v>
      </c>
      <c r="H31" s="61">
        <f t="shared" si="4"/>
        <v>3405.6000000000004</v>
      </c>
      <c r="I31" s="61">
        <f t="shared" si="2"/>
        <v>12.92761809319911</v>
      </c>
      <c r="J31" s="61">
        <f t="shared" si="3"/>
        <v>12.539789550403135</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266.55700000000002</v>
      </c>
      <c r="C32" s="60">
        <v>4452</v>
      </c>
      <c r="D32" s="60">
        <v>45.2</v>
      </c>
      <c r="E32" s="61">
        <f t="shared" si="0"/>
        <v>4497.2</v>
      </c>
      <c r="F32" s="60">
        <v>1347.2</v>
      </c>
      <c r="G32" s="65" t="s">
        <v>32</v>
      </c>
      <c r="H32" s="61">
        <f t="shared" si="4"/>
        <v>3150</v>
      </c>
      <c r="I32" s="61">
        <f t="shared" si="2"/>
        <v>11.817359889254455</v>
      </c>
      <c r="J32" s="61">
        <f t="shared" si="3"/>
        <v>11.462839092576822</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269.66699999999997</v>
      </c>
      <c r="C33" s="56">
        <v>4460</v>
      </c>
      <c r="D33" s="56">
        <v>51.1</v>
      </c>
      <c r="E33" s="57">
        <f t="shared" si="0"/>
        <v>4511.1000000000004</v>
      </c>
      <c r="F33" s="56">
        <v>1120.8</v>
      </c>
      <c r="G33" s="64" t="s">
        <v>32</v>
      </c>
      <c r="H33" s="57">
        <f t="shared" si="4"/>
        <v>3390.3</v>
      </c>
      <c r="I33" s="57">
        <f t="shared" si="2"/>
        <v>12.57217234589327</v>
      </c>
      <c r="J33" s="57">
        <f t="shared" si="3"/>
        <v>12.195007175516471</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272.91199999999998</v>
      </c>
      <c r="C34" s="56">
        <v>5054</v>
      </c>
      <c r="D34" s="120">
        <v>65.849000000000004</v>
      </c>
      <c r="E34" s="57">
        <f t="shared" si="0"/>
        <v>5119.8490000000002</v>
      </c>
      <c r="F34" s="120">
        <v>1324.8</v>
      </c>
      <c r="G34" s="64" t="s">
        <v>32</v>
      </c>
      <c r="H34" s="57">
        <f t="shared" si="4"/>
        <v>3795.049</v>
      </c>
      <c r="I34" s="57">
        <f t="shared" si="2"/>
        <v>13.905760831330246</v>
      </c>
      <c r="J34" s="57">
        <f t="shared" si="3"/>
        <v>13.488588006390339</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276.11500000000001</v>
      </c>
      <c r="C35" s="56">
        <v>5366</v>
      </c>
      <c r="D35" s="56">
        <v>88.179000000000002</v>
      </c>
      <c r="E35" s="57">
        <f t="shared" si="0"/>
        <v>5454.1790000000001</v>
      </c>
      <c r="F35" s="56">
        <v>1422.0340000000001</v>
      </c>
      <c r="G35" s="64" t="s">
        <v>32</v>
      </c>
      <c r="H35" s="57">
        <f t="shared" si="4"/>
        <v>4032.145</v>
      </c>
      <c r="I35" s="57">
        <f t="shared" si="2"/>
        <v>14.603136374336779</v>
      </c>
      <c r="J35" s="57">
        <f t="shared" si="3"/>
        <v>14.165042283106676</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279.29500000000002</v>
      </c>
      <c r="C36" s="56">
        <v>2654</v>
      </c>
      <c r="D36" s="56">
        <v>225.676187</v>
      </c>
      <c r="E36" s="57">
        <f t="shared" si="0"/>
        <v>2879.676187</v>
      </c>
      <c r="F36" s="56">
        <v>541.41182500000002</v>
      </c>
      <c r="G36" s="64" t="s">
        <v>32</v>
      </c>
      <c r="H36" s="57">
        <f t="shared" si="4"/>
        <v>2338.2643619999999</v>
      </c>
      <c r="I36" s="57">
        <f t="shared" si="2"/>
        <v>8.3720237096976309</v>
      </c>
      <c r="J36" s="57">
        <f t="shared" si="3"/>
        <v>8.120862998406702</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282.38499999999999</v>
      </c>
      <c r="C37" s="56">
        <v>4332</v>
      </c>
      <c r="D37" s="56">
        <v>101.47167933333333</v>
      </c>
      <c r="E37" s="57">
        <f t="shared" si="0"/>
        <v>4433.4716793333337</v>
      </c>
      <c r="F37" s="56">
        <v>1118.988229</v>
      </c>
      <c r="G37" s="64" t="s">
        <v>32</v>
      </c>
      <c r="H37" s="57">
        <f t="shared" si="4"/>
        <v>3314.4834503333336</v>
      </c>
      <c r="I37" s="57">
        <f t="shared" si="2"/>
        <v>11.737462862168082</v>
      </c>
      <c r="J37" s="57">
        <f t="shared" si="3"/>
        <v>11.385338976303039</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285.30901899999998</v>
      </c>
      <c r="C38" s="60">
        <v>4518</v>
      </c>
      <c r="D38" s="60">
        <v>120.214073</v>
      </c>
      <c r="E38" s="61">
        <f t="shared" ref="E38:E43" si="5">C38+D38</f>
        <v>4638.2140730000001</v>
      </c>
      <c r="F38" s="60">
        <v>1248.56224</v>
      </c>
      <c r="G38" s="65" t="s">
        <v>32</v>
      </c>
      <c r="H38" s="61">
        <f t="shared" si="4"/>
        <v>3389.6518329999999</v>
      </c>
      <c r="I38" s="61">
        <f t="shared" ref="I38:I43" si="6">IF(H38=0,0,IF(B38=0,0,H38/B38))</f>
        <v>11.880633303779296</v>
      </c>
      <c r="J38" s="61">
        <f t="shared" ref="J38:J44" si="7">IF(H38=0,0,IF(B38=0,0,(H38*0.97)/B38))</f>
        <v>11.524214304665918</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288.10481800000002</v>
      </c>
      <c r="C39" s="60">
        <v>4353.5749999999998</v>
      </c>
      <c r="D39" s="60">
        <v>131.87959000000001</v>
      </c>
      <c r="E39" s="61">
        <f t="shared" si="5"/>
        <v>4485.4545899999994</v>
      </c>
      <c r="F39" s="60">
        <v>1101.8743899999999</v>
      </c>
      <c r="G39" s="65" t="s">
        <v>32</v>
      </c>
      <c r="H39" s="61">
        <f t="shared" si="4"/>
        <v>3383.5801999999994</v>
      </c>
      <c r="I39" s="61">
        <f t="shared" si="6"/>
        <v>11.744268018454308</v>
      </c>
      <c r="J39" s="61">
        <f t="shared" si="7"/>
        <v>11.391939977900678</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290.81963400000001</v>
      </c>
      <c r="C40" s="60">
        <v>4762.4250000000002</v>
      </c>
      <c r="D40" s="60">
        <v>120.81122000000001</v>
      </c>
      <c r="E40" s="61">
        <f t="shared" si="5"/>
        <v>4883.2362199999998</v>
      </c>
      <c r="F40" s="60">
        <v>1423.6992700000001</v>
      </c>
      <c r="G40" s="65" t="s">
        <v>32</v>
      </c>
      <c r="H40" s="61">
        <f t="shared" si="4"/>
        <v>3459.5369499999997</v>
      </c>
      <c r="I40" s="61">
        <f t="shared" si="6"/>
        <v>11.895816325798689</v>
      </c>
      <c r="J40" s="61">
        <f t="shared" si="7"/>
        <v>11.538941836024728</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293.46318500000001</v>
      </c>
      <c r="C41" s="60">
        <v>4385.6149999999998</v>
      </c>
      <c r="D41" s="60">
        <v>140.06059999999999</v>
      </c>
      <c r="E41" s="61">
        <f t="shared" si="5"/>
        <v>4525.6755999999996</v>
      </c>
      <c r="F41" s="60">
        <v>1355.3677299999999</v>
      </c>
      <c r="G41" s="65" t="s">
        <v>32</v>
      </c>
      <c r="H41" s="61">
        <f t="shared" si="4"/>
        <v>3170.3078699999996</v>
      </c>
      <c r="I41" s="61">
        <f t="shared" si="6"/>
        <v>10.803085470499475</v>
      </c>
      <c r="J41" s="61">
        <f t="shared" si="7"/>
        <v>10.478992906384491</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296.186216</v>
      </c>
      <c r="C42" s="60">
        <v>4504.5950000000003</v>
      </c>
      <c r="D42" s="60">
        <v>156.75027</v>
      </c>
      <c r="E42" s="61">
        <f t="shared" si="5"/>
        <v>4661.3452699999998</v>
      </c>
      <c r="F42" s="60">
        <v>1276.33476</v>
      </c>
      <c r="G42" s="65" t="s">
        <v>32</v>
      </c>
      <c r="H42" s="61">
        <f t="shared" si="4"/>
        <v>3385.0105100000001</v>
      </c>
      <c r="I42" s="61">
        <f t="shared" si="6"/>
        <v>11.428656457125609</v>
      </c>
      <c r="J42" s="61">
        <f t="shared" si="7"/>
        <v>11.085796763411841</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298.99582500000002</v>
      </c>
      <c r="C43" s="56">
        <v>4102.72</v>
      </c>
      <c r="D43" s="56">
        <v>158.23739123160303</v>
      </c>
      <c r="E43" s="57">
        <f t="shared" si="5"/>
        <v>4260.9573912316037</v>
      </c>
      <c r="F43" s="56">
        <v>1198.063323272047</v>
      </c>
      <c r="G43" s="64" t="s">
        <v>32</v>
      </c>
      <c r="H43" s="57">
        <f t="shared" si="4"/>
        <v>3062.8940679595567</v>
      </c>
      <c r="I43" s="57">
        <f t="shared" si="6"/>
        <v>10.243935907665454</v>
      </c>
      <c r="J43" s="57">
        <f t="shared" si="7"/>
        <v>9.9366178304354911</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302.003917</v>
      </c>
      <c r="C44" s="56">
        <v>2754.41</v>
      </c>
      <c r="D44" s="56">
        <v>256.51938536356801</v>
      </c>
      <c r="E44" s="57">
        <f t="shared" ref="E44:E59" si="8">C44+D44</f>
        <v>3010.9293853635677</v>
      </c>
      <c r="F44" s="56">
        <v>757.849967721192</v>
      </c>
      <c r="G44" s="64" t="s">
        <v>32</v>
      </c>
      <c r="H44" s="57">
        <f t="shared" si="4"/>
        <v>2253.0794176423756</v>
      </c>
      <c r="I44" s="57">
        <f t="shared" ref="I44:I49" si="9">IF(H44=0,0,IF(B44=0,0,H44/B44))</f>
        <v>7.4604311097143006</v>
      </c>
      <c r="J44" s="57">
        <f t="shared" si="7"/>
        <v>7.2366181764228719</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304.79776099999998</v>
      </c>
      <c r="C45" s="56">
        <v>4207.4050000000007</v>
      </c>
      <c r="D45" s="56">
        <v>169.57736592000001</v>
      </c>
      <c r="E45" s="57">
        <f t="shared" si="8"/>
        <v>4376.982365920001</v>
      </c>
      <c r="F45" s="56">
        <v>1350.86515491</v>
      </c>
      <c r="G45" s="64" t="s">
        <v>32</v>
      </c>
      <c r="H45" s="57">
        <f t="shared" si="4"/>
        <v>3026.117211010001</v>
      </c>
      <c r="I45" s="57">
        <f t="shared" si="9"/>
        <v>9.9282790040245779</v>
      </c>
      <c r="J45" s="57">
        <f t="shared" ref="J45:J50" si="10">IF(H45=0,0,IF(B45=0,0,(H45*0.97)/B45))</f>
        <v>9.6304306339038401</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307.43940600000002</v>
      </c>
      <c r="C46" s="56">
        <v>3673.7349999999997</v>
      </c>
      <c r="D46" s="56">
        <v>198.09402362</v>
      </c>
      <c r="E46" s="57">
        <f t="shared" si="8"/>
        <v>3871.8290236199996</v>
      </c>
      <c r="F46" s="56">
        <v>1086.7323208300002</v>
      </c>
      <c r="G46" s="64" t="s">
        <v>32</v>
      </c>
      <c r="H46" s="57">
        <f t="shared" ref="H46:H51" si="11">E46-F46</f>
        <v>2785.0967027899997</v>
      </c>
      <c r="I46" s="57">
        <f t="shared" si="9"/>
        <v>9.0590101608184845</v>
      </c>
      <c r="J46" s="57">
        <f t="shared" si="10"/>
        <v>8.7872398559939313</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309.74127900000002</v>
      </c>
      <c r="C47" s="56">
        <v>4242.8950000000004</v>
      </c>
      <c r="D47" s="56">
        <v>233.38876519999999</v>
      </c>
      <c r="E47" s="57">
        <f t="shared" si="8"/>
        <v>4476.2837652000007</v>
      </c>
      <c r="F47" s="56">
        <v>1476.9972828900002</v>
      </c>
      <c r="G47" s="64" t="s">
        <v>32</v>
      </c>
      <c r="H47" s="57">
        <f t="shared" si="11"/>
        <v>2999.2864823100008</v>
      </c>
      <c r="I47" s="57">
        <f t="shared" si="9"/>
        <v>9.6831991266814672</v>
      </c>
      <c r="J47" s="57">
        <f t="shared" si="10"/>
        <v>9.3927031528810225</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311.97391399999998</v>
      </c>
      <c r="C48" s="69">
        <v>4540.8149999999996</v>
      </c>
      <c r="D48" s="69">
        <v>223.99472315</v>
      </c>
      <c r="E48" s="70">
        <f t="shared" si="8"/>
        <v>4764.8097231499996</v>
      </c>
      <c r="F48" s="69">
        <v>1655.3763816800001</v>
      </c>
      <c r="G48" s="65" t="s">
        <v>32</v>
      </c>
      <c r="H48" s="61">
        <f t="shared" si="11"/>
        <v>3109.4333414699995</v>
      </c>
      <c r="I48" s="70">
        <f t="shared" si="9"/>
        <v>9.9669658325022645</v>
      </c>
      <c r="J48" s="70">
        <f t="shared" si="10"/>
        <v>9.6679568575271961</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314.16755799999999</v>
      </c>
      <c r="C49" s="69">
        <v>4558.9350000000004</v>
      </c>
      <c r="D49" s="69">
        <v>262.60452177000002</v>
      </c>
      <c r="E49" s="70">
        <f t="shared" si="8"/>
        <v>4821.5395217700006</v>
      </c>
      <c r="F49" s="69">
        <v>1531.7825584700001</v>
      </c>
      <c r="G49" s="65" t="s">
        <v>32</v>
      </c>
      <c r="H49" s="61">
        <f t="shared" si="11"/>
        <v>3289.7569633000003</v>
      </c>
      <c r="I49" s="70">
        <f t="shared" si="9"/>
        <v>10.471345240873026</v>
      </c>
      <c r="J49" s="70">
        <f t="shared" si="10"/>
        <v>10.157204883646836</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316.29476599999998</v>
      </c>
      <c r="C50" s="69">
        <v>4474.8599999999997</v>
      </c>
      <c r="D50" s="69">
        <v>307.26530670999995</v>
      </c>
      <c r="E50" s="70">
        <f t="shared" si="8"/>
        <v>4782.1253067099997</v>
      </c>
      <c r="F50" s="69">
        <v>1495.42034332</v>
      </c>
      <c r="G50" s="71" t="s">
        <v>32</v>
      </c>
      <c r="H50" s="70">
        <f t="shared" si="11"/>
        <v>3286.7049633899996</v>
      </c>
      <c r="I50" s="70">
        <f t="shared" ref="I50:I55" si="12">IF(H50=0,0,IF(B50=0,0,H50/B50))</f>
        <v>10.391272055984638</v>
      </c>
      <c r="J50" s="70">
        <f t="shared" si="10"/>
        <v>10.079533894305099</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318.576955</v>
      </c>
      <c r="C51" s="69">
        <v>3790.585</v>
      </c>
      <c r="D51" s="69">
        <v>315.39544998999997</v>
      </c>
      <c r="E51" s="70">
        <f t="shared" si="8"/>
        <v>4105.9804499900001</v>
      </c>
      <c r="F51" s="69">
        <v>1116.5339887600001</v>
      </c>
      <c r="G51" s="71" t="s">
        <v>32</v>
      </c>
      <c r="H51" s="70">
        <f t="shared" si="11"/>
        <v>2989.4464612299998</v>
      </c>
      <c r="I51" s="70">
        <f t="shared" si="12"/>
        <v>9.3837498736529756</v>
      </c>
      <c r="J51" s="70">
        <f t="shared" ref="J51:J59" si="13">IF(H51=0,0,IF(B51=0,0,(H51*0.97)/B51))</f>
        <v>9.1022373774433873</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ht="13.2" customHeight="1">
      <c r="A52" s="67">
        <v>2015</v>
      </c>
      <c r="B52" s="68">
        <v>320.87070299999999</v>
      </c>
      <c r="C52" s="69">
        <v>3593.04</v>
      </c>
      <c r="D52" s="69">
        <v>341.66198229000003</v>
      </c>
      <c r="E52" s="70">
        <f t="shared" si="8"/>
        <v>3934.7019822900002</v>
      </c>
      <c r="F52" s="69">
        <v>1150.7367744599999</v>
      </c>
      <c r="G52" s="71" t="s">
        <v>32</v>
      </c>
      <c r="H52" s="70">
        <f t="shared" ref="H52:H59" si="14">E52-F52</f>
        <v>2783.9652078300005</v>
      </c>
      <c r="I52" s="70">
        <f t="shared" si="12"/>
        <v>8.6762835678083103</v>
      </c>
      <c r="J52" s="70">
        <f t="shared" si="13"/>
        <v>8.4159950607740601</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ht="13.2" customHeight="1">
      <c r="A53" s="72">
        <v>2016</v>
      </c>
      <c r="B53" s="73">
        <v>323.16101099999997</v>
      </c>
      <c r="C53" s="74">
        <v>4054.15</v>
      </c>
      <c r="D53" s="74">
        <v>361.66960597000002</v>
      </c>
      <c r="E53" s="75">
        <f t="shared" si="8"/>
        <v>4415.8196059700003</v>
      </c>
      <c r="F53" s="74">
        <v>1449.4162689700001</v>
      </c>
      <c r="G53" s="76" t="s">
        <v>32</v>
      </c>
      <c r="H53" s="75">
        <f t="shared" si="14"/>
        <v>2966.4033370000002</v>
      </c>
      <c r="I53" s="75">
        <f t="shared" si="12"/>
        <v>9.1793354892060304</v>
      </c>
      <c r="J53" s="75">
        <f t="shared" si="13"/>
        <v>8.9039554245298493</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ht="13.2" customHeight="1">
      <c r="A54" s="77">
        <v>2017</v>
      </c>
      <c r="B54" s="78">
        <v>325.20603</v>
      </c>
      <c r="C54" s="79">
        <v>3560.5699999999997</v>
      </c>
      <c r="D54" s="79">
        <v>402.51990460000002</v>
      </c>
      <c r="E54" s="75">
        <f t="shared" si="8"/>
        <v>3963.0899045999995</v>
      </c>
      <c r="F54" s="79">
        <v>1350.04268099</v>
      </c>
      <c r="G54" s="76" t="s">
        <v>32</v>
      </c>
      <c r="H54" s="75">
        <f t="shared" si="14"/>
        <v>2613.0472236099995</v>
      </c>
      <c r="I54" s="75">
        <f t="shared" si="12"/>
        <v>8.0350515751814306</v>
      </c>
      <c r="J54" s="75">
        <f t="shared" si="13"/>
        <v>7.7940000279259882</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ht="13.2" customHeight="1">
      <c r="A55" s="77">
        <v>2018</v>
      </c>
      <c r="B55" s="78">
        <v>326.92397599999998</v>
      </c>
      <c r="C55" s="79">
        <v>3318.96</v>
      </c>
      <c r="D55" s="79">
        <v>488.66018508999997</v>
      </c>
      <c r="E55" s="75">
        <f t="shared" si="8"/>
        <v>3807.6201850900002</v>
      </c>
      <c r="F55" s="79">
        <v>1126.4002652499998</v>
      </c>
      <c r="G55" s="76" t="s">
        <v>32</v>
      </c>
      <c r="H55" s="75">
        <f t="shared" si="14"/>
        <v>2681.2199198400003</v>
      </c>
      <c r="I55" s="75">
        <f t="shared" si="12"/>
        <v>8.201356023640189</v>
      </c>
      <c r="J55" s="75">
        <f t="shared" si="13"/>
        <v>7.9553153429309829</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328.475998</v>
      </c>
      <c r="C56" s="74">
        <v>3409.3</v>
      </c>
      <c r="D56" s="81">
        <v>425</v>
      </c>
      <c r="E56" s="80">
        <f t="shared" si="8"/>
        <v>3834.3</v>
      </c>
      <c r="F56" s="81">
        <v>1055.8300630000001</v>
      </c>
      <c r="G56" s="82" t="s">
        <v>32</v>
      </c>
      <c r="H56" s="80">
        <f t="shared" si="14"/>
        <v>2778.4699369999998</v>
      </c>
      <c r="I56" s="80">
        <f>IF(H56=0,0,IF(B56=0,0,H56/B56))</f>
        <v>8.4586695950916937</v>
      </c>
      <c r="J56" s="80">
        <f t="shared" si="13"/>
        <v>8.2049095072389431</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7">
        <v>2020</v>
      </c>
      <c r="B57" s="78">
        <v>330.11398000000003</v>
      </c>
      <c r="C57" s="79">
        <v>3783.1</v>
      </c>
      <c r="D57" s="79">
        <v>441.40527800000001</v>
      </c>
      <c r="E57" s="75">
        <f t="shared" si="8"/>
        <v>4224.5052779999996</v>
      </c>
      <c r="F57" s="79">
        <v>1121.201249</v>
      </c>
      <c r="G57" s="76" t="s">
        <v>32</v>
      </c>
      <c r="H57" s="75">
        <f t="shared" si="14"/>
        <v>3103.3040289999999</v>
      </c>
      <c r="I57" s="75">
        <f>IF(H57=0,0,IF(B57=0,0,H57/B57))</f>
        <v>9.4007046566158738</v>
      </c>
      <c r="J57" s="75">
        <f t="shared" si="13"/>
        <v>9.1186835169173968</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2" customHeight="1">
      <c r="A58" s="67">
        <v>2021</v>
      </c>
      <c r="B58" s="68">
        <v>332.28139499999997</v>
      </c>
      <c r="C58" s="69">
        <v>3265.7</v>
      </c>
      <c r="D58" s="69">
        <v>481.1</v>
      </c>
      <c r="E58" s="70">
        <f t="shared" si="8"/>
        <v>3746.7999999999997</v>
      </c>
      <c r="F58" s="69">
        <v>1040</v>
      </c>
      <c r="G58" s="71" t="s">
        <v>32</v>
      </c>
      <c r="H58" s="70">
        <f t="shared" si="14"/>
        <v>2706.7999999999997</v>
      </c>
      <c r="I58" s="70">
        <f t="shared" ref="I58:I59" si="15">IF(H58=0,0,IF(B58=0,0,H58/B58))</f>
        <v>8.1461076085827795</v>
      </c>
      <c r="J58" s="70">
        <f t="shared" si="13"/>
        <v>7.9017243803252954</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3.8" customHeight="1" thickBot="1">
      <c r="A59" s="224">
        <v>2022</v>
      </c>
      <c r="B59" s="225">
        <v>333.53724999999997</v>
      </c>
      <c r="C59" s="226">
        <v>2875.1</v>
      </c>
      <c r="D59" s="226">
        <v>626.9</v>
      </c>
      <c r="E59" s="227">
        <f t="shared" si="8"/>
        <v>3502</v>
      </c>
      <c r="F59" s="226">
        <v>751</v>
      </c>
      <c r="G59" s="228" t="s">
        <v>32</v>
      </c>
      <c r="H59" s="227">
        <f t="shared" si="14"/>
        <v>2751</v>
      </c>
      <c r="I59" s="227">
        <f t="shared" si="15"/>
        <v>8.2479543139484424</v>
      </c>
      <c r="J59" s="227">
        <f t="shared" si="13"/>
        <v>8.0005156845299883</v>
      </c>
      <c r="K59" s="62"/>
      <c r="L59" s="62"/>
      <c r="M59" s="62"/>
      <c r="N59" s="62"/>
      <c r="O59" s="62"/>
      <c r="P59" s="62"/>
      <c r="Q59" s="62"/>
      <c r="R59" s="62"/>
      <c r="S59" s="62"/>
      <c r="T59" s="62"/>
      <c r="U59" s="62"/>
      <c r="V59" s="62"/>
      <c r="W59" s="62"/>
      <c r="X59" s="62"/>
      <c r="Y59" s="62"/>
      <c r="Z59" s="62"/>
      <c r="AA59" s="62"/>
      <c r="AB59" s="62"/>
      <c r="AC59" s="62"/>
      <c r="AD59" s="62"/>
      <c r="AE59" s="62"/>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row>
    <row r="60" spans="1:254" ht="15" customHeight="1" thickTop="1">
      <c r="A60" s="85" t="s">
        <v>36</v>
      </c>
      <c r="B60" s="85"/>
      <c r="J60" s="85"/>
      <c r="K60" s="85"/>
      <c r="L60" s="62"/>
      <c r="M60" s="62"/>
      <c r="N60" s="62"/>
      <c r="O60" s="62"/>
      <c r="P60" s="62"/>
      <c r="Q60" s="62"/>
      <c r="R60" s="62"/>
      <c r="S60" s="62"/>
      <c r="T60" s="62"/>
      <c r="U60" s="62"/>
      <c r="V60" s="62"/>
      <c r="W60" s="62"/>
      <c r="X60" s="62"/>
      <c r="Y60" s="62"/>
      <c r="Z60" s="62"/>
      <c r="AA60" s="62"/>
      <c r="AB60" s="62"/>
      <c r="AC60" s="62"/>
      <c r="AD60" s="62"/>
      <c r="AE60" s="62"/>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row>
    <row r="61" spans="1:254">
      <c r="A61" s="85"/>
      <c r="B61" s="85"/>
      <c r="J61" s="85"/>
      <c r="K61" s="85"/>
      <c r="L61" s="62"/>
      <c r="M61" s="62"/>
      <c r="N61" s="62"/>
      <c r="O61" s="62"/>
      <c r="P61" s="62"/>
      <c r="Q61" s="62"/>
      <c r="R61" s="62"/>
      <c r="S61" s="62"/>
      <c r="T61" s="62"/>
      <c r="U61" s="62"/>
      <c r="V61" s="62"/>
      <c r="W61" s="62"/>
      <c r="X61" s="62"/>
      <c r="Y61" s="62"/>
      <c r="Z61" s="62"/>
      <c r="AA61" s="62"/>
      <c r="AB61" s="62"/>
      <c r="AC61" s="62"/>
      <c r="AD61" s="62"/>
      <c r="AE61" s="62"/>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row>
    <row r="62" spans="1:254" ht="15" customHeight="1">
      <c r="A62" s="85" t="s">
        <v>224</v>
      </c>
      <c r="B62" s="85"/>
      <c r="J62" s="85"/>
      <c r="K62" s="85"/>
      <c r="L62" s="3"/>
      <c r="M62" s="3"/>
      <c r="N62" s="3"/>
      <c r="O62" s="3"/>
      <c r="P62" s="3"/>
      <c r="Q62" s="3"/>
      <c r="R62" s="3"/>
      <c r="S62" s="3"/>
      <c r="T62" s="3"/>
      <c r="U62" s="3"/>
      <c r="V62" s="3"/>
      <c r="W62" s="3"/>
      <c r="X62" s="3"/>
      <c r="Y62" s="3"/>
      <c r="Z62" s="3"/>
      <c r="AA62" s="3"/>
      <c r="AB62" s="3"/>
      <c r="AC62" s="3"/>
      <c r="AD62" s="3"/>
      <c r="AE62" s="3"/>
    </row>
    <row r="63" spans="1:254">
      <c r="A63" s="85"/>
      <c r="B63" s="85"/>
      <c r="J63" s="85"/>
      <c r="K63" s="85"/>
      <c r="L63" s="3"/>
      <c r="M63" s="3"/>
      <c r="N63" s="3"/>
      <c r="O63" s="3"/>
      <c r="P63" s="3"/>
      <c r="Q63" s="3"/>
      <c r="R63" s="3"/>
      <c r="S63" s="3"/>
      <c r="T63" s="3"/>
      <c r="U63" s="3"/>
      <c r="V63" s="3"/>
      <c r="W63" s="3"/>
      <c r="X63" s="3"/>
      <c r="Y63" s="3"/>
      <c r="Z63" s="3"/>
      <c r="AA63" s="3"/>
      <c r="AB63" s="3"/>
      <c r="AC63" s="3"/>
      <c r="AD63" s="3"/>
      <c r="AE63" s="3"/>
    </row>
    <row r="64" spans="1:254" ht="15" customHeight="1">
      <c r="A64" s="85" t="s">
        <v>94</v>
      </c>
      <c r="B64" s="85"/>
      <c r="J64" s="85"/>
      <c r="K64" s="85"/>
      <c r="L64" s="3"/>
      <c r="M64" s="3"/>
      <c r="N64" s="3"/>
      <c r="O64" s="3"/>
      <c r="P64" s="3"/>
      <c r="Q64" s="3"/>
      <c r="R64" s="3"/>
      <c r="S64" s="3"/>
      <c r="T64" s="3"/>
      <c r="U64" s="3"/>
      <c r="V64" s="3"/>
      <c r="W64" s="3"/>
      <c r="X64" s="3"/>
      <c r="Y64" s="3"/>
      <c r="Z64" s="3"/>
      <c r="AA64" s="3"/>
      <c r="AB64" s="3"/>
      <c r="AC64" s="3"/>
      <c r="AD64" s="3"/>
      <c r="AE64" s="3"/>
    </row>
    <row r="65" spans="1:31" ht="15" customHeight="1">
      <c r="A65" s="85" t="s">
        <v>109</v>
      </c>
      <c r="B65" s="85"/>
      <c r="J65" s="85"/>
      <c r="K65" s="85"/>
      <c r="L65" s="3"/>
      <c r="M65" s="3"/>
      <c r="N65" s="3"/>
      <c r="O65" s="3"/>
      <c r="P65" s="3"/>
      <c r="Q65" s="3"/>
      <c r="R65" s="3"/>
      <c r="S65" s="3"/>
      <c r="T65" s="3"/>
      <c r="U65" s="3"/>
      <c r="V65" s="3"/>
      <c r="W65" s="3"/>
      <c r="X65" s="3"/>
      <c r="Y65" s="3"/>
      <c r="Z65" s="3"/>
      <c r="AA65" s="3"/>
      <c r="AB65" s="3"/>
      <c r="AC65" s="3"/>
      <c r="AD65" s="3"/>
      <c r="AE65" s="3"/>
    </row>
    <row r="66" spans="1:31" ht="15" customHeight="1">
      <c r="A66" s="85" t="s">
        <v>96</v>
      </c>
      <c r="B66" s="85"/>
      <c r="J66" s="85"/>
      <c r="K66" s="85"/>
      <c r="L66" s="3"/>
      <c r="M66" s="3"/>
      <c r="N66" s="3"/>
      <c r="O66" s="3"/>
      <c r="P66" s="3"/>
      <c r="Q66" s="3"/>
      <c r="R66" s="3"/>
      <c r="S66" s="3"/>
      <c r="T66" s="3"/>
      <c r="U66" s="3"/>
      <c r="V66" s="3"/>
      <c r="W66" s="3"/>
      <c r="X66" s="3"/>
      <c r="Y66" s="3"/>
      <c r="Z66" s="3"/>
      <c r="AA66" s="3"/>
      <c r="AB66" s="3"/>
      <c r="AC66" s="3"/>
      <c r="AD66" s="3"/>
      <c r="AE66" s="3"/>
    </row>
    <row r="67" spans="1:31" ht="15" customHeight="1">
      <c r="A67" s="85" t="s">
        <v>110</v>
      </c>
      <c r="B67" s="85"/>
      <c r="J67" s="85"/>
      <c r="K67" s="85"/>
      <c r="L67" s="3"/>
      <c r="M67" s="3"/>
      <c r="N67" s="3"/>
      <c r="O67" s="3"/>
      <c r="P67" s="3"/>
      <c r="Q67" s="3"/>
      <c r="R67" s="3"/>
      <c r="S67" s="3"/>
      <c r="T67" s="3"/>
      <c r="U67" s="3"/>
      <c r="V67" s="3"/>
      <c r="W67" s="3"/>
      <c r="X67" s="3"/>
      <c r="Y67" s="3"/>
      <c r="Z67" s="3"/>
      <c r="AA67" s="3"/>
      <c r="AB67" s="3"/>
      <c r="AC67" s="3"/>
      <c r="AD67" s="3"/>
      <c r="AE67" s="3"/>
    </row>
    <row r="68" spans="1:31" ht="15" customHeight="1">
      <c r="A68" s="85" t="s">
        <v>111</v>
      </c>
      <c r="B68" s="85"/>
      <c r="J68" s="85"/>
      <c r="K68" s="85"/>
      <c r="L68" s="3"/>
      <c r="M68" s="3"/>
      <c r="N68" s="3"/>
      <c r="O68" s="3"/>
      <c r="P68" s="3"/>
      <c r="Q68" s="3"/>
      <c r="R68" s="3"/>
      <c r="S68" s="3"/>
      <c r="T68" s="3"/>
      <c r="U68" s="3"/>
      <c r="V68" s="3"/>
      <c r="W68" s="3"/>
      <c r="X68" s="3"/>
      <c r="Y68" s="3"/>
      <c r="Z68" s="3"/>
      <c r="AA68" s="3"/>
      <c r="AB68" s="3"/>
      <c r="AC68" s="3"/>
      <c r="AD68" s="3"/>
      <c r="AE68" s="3"/>
    </row>
    <row r="69" spans="1:31" ht="15" customHeight="1">
      <c r="A69" s="85" t="s">
        <v>112</v>
      </c>
      <c r="B69" s="85"/>
      <c r="J69" s="85"/>
      <c r="K69" s="85"/>
      <c r="L69" s="3"/>
      <c r="M69" s="3"/>
      <c r="N69" s="3"/>
      <c r="O69" s="3"/>
      <c r="P69" s="3"/>
      <c r="Q69" s="3"/>
      <c r="R69" s="3"/>
      <c r="S69" s="3"/>
      <c r="T69" s="3"/>
      <c r="U69" s="3"/>
      <c r="V69" s="3"/>
      <c r="W69" s="3"/>
      <c r="X69" s="3"/>
      <c r="Y69" s="3"/>
      <c r="Z69" s="3"/>
      <c r="AA69" s="3"/>
      <c r="AB69" s="3"/>
      <c r="AC69" s="3"/>
      <c r="AD69" s="3"/>
      <c r="AE69" s="3"/>
    </row>
    <row r="70" spans="1:31" ht="13.2" customHeight="1">
      <c r="A70" s="85"/>
      <c r="B70" s="85"/>
      <c r="J70" s="85"/>
      <c r="K70" s="85"/>
      <c r="L70" s="3"/>
      <c r="M70" s="3"/>
      <c r="N70" s="3"/>
      <c r="O70" s="3"/>
      <c r="P70" s="3"/>
      <c r="Q70" s="3"/>
      <c r="R70" s="3"/>
      <c r="S70" s="3"/>
      <c r="T70" s="3"/>
      <c r="U70" s="3"/>
      <c r="V70" s="3"/>
      <c r="W70" s="3"/>
      <c r="X70" s="3"/>
      <c r="Y70" s="3"/>
      <c r="Z70" s="3"/>
      <c r="AA70" s="3"/>
      <c r="AB70" s="3"/>
      <c r="AC70" s="3"/>
      <c r="AD70" s="3"/>
      <c r="AE70" s="3"/>
    </row>
    <row r="71" spans="1:31" ht="15" customHeight="1">
      <c r="A71" s="254" t="s">
        <v>203</v>
      </c>
      <c r="B71" s="85"/>
      <c r="J71" s="85"/>
      <c r="K71" s="85"/>
      <c r="L71" s="3"/>
      <c r="M71" s="3"/>
      <c r="N71" s="3"/>
      <c r="O71" s="3"/>
      <c r="P71" s="3"/>
      <c r="Q71" s="3"/>
      <c r="R71" s="3"/>
      <c r="S71" s="3"/>
      <c r="T71" s="3"/>
      <c r="U71" s="3"/>
      <c r="V71" s="3"/>
      <c r="W71" s="3"/>
      <c r="X71" s="3"/>
      <c r="Y71" s="3"/>
      <c r="Z71" s="3"/>
      <c r="AA71" s="3"/>
      <c r="AB71" s="3"/>
      <c r="AC71" s="3"/>
      <c r="AD71" s="3"/>
      <c r="AE71" s="3"/>
    </row>
    <row r="72" spans="1:31">
      <c r="A72" s="85"/>
      <c r="B72" s="85"/>
      <c r="J72" s="85"/>
      <c r="K72" s="85"/>
    </row>
    <row r="73" spans="1:31">
      <c r="A73" s="85"/>
      <c r="B73" s="85"/>
      <c r="J73" s="85"/>
      <c r="K73" s="85"/>
    </row>
    <row r="74" spans="1:31">
      <c r="A74" s="85"/>
      <c r="B74" s="85"/>
      <c r="J74" s="85"/>
      <c r="K74" s="85"/>
    </row>
    <row r="75" spans="1:31">
      <c r="A75" s="85"/>
      <c r="B75" s="85"/>
      <c r="J75" s="85"/>
      <c r="K75" s="85"/>
    </row>
  </sheetData>
  <phoneticPr fontId="4" type="noConversion"/>
  <printOptions horizontalCentered="1" verticalCentered="1"/>
  <pageMargins left="0.5" right="1" top="0.69930555555555596" bottom="0.44930555599999999" header="0" footer="0"/>
  <pageSetup scale="76"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AE76"/>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3" customWidth="1"/>
    <col min="2" max="2" width="16.6640625" style="131" customWidth="1"/>
    <col min="3" max="6" width="13.33203125" style="9" customWidth="1"/>
    <col min="7" max="7" width="14.44140625" style="9" customWidth="1"/>
    <col min="8" max="8" width="13.33203125" style="9" customWidth="1"/>
    <col min="9" max="10" width="12.21875" style="9" customWidth="1"/>
    <col min="11" max="31" width="12.6640625" style="9" customWidth="1"/>
    <col min="32" max="16384" width="12.6640625" style="3"/>
  </cols>
  <sheetData>
    <row r="1" spans="1:31" s="1" customFormat="1" ht="16.2" thickBot="1">
      <c r="A1" s="121" t="s">
        <v>113</v>
      </c>
      <c r="B1" s="121"/>
      <c r="C1" s="121"/>
      <c r="D1" s="121"/>
      <c r="E1" s="121"/>
      <c r="F1" s="121"/>
      <c r="G1" s="121"/>
      <c r="H1" s="121"/>
      <c r="I1" s="48" t="s">
        <v>6</v>
      </c>
      <c r="J1" s="48"/>
      <c r="K1" s="8"/>
      <c r="L1" s="8"/>
      <c r="M1" s="8"/>
      <c r="N1" s="8"/>
      <c r="O1" s="8"/>
      <c r="P1" s="8"/>
      <c r="Q1" s="8"/>
      <c r="R1" s="8"/>
      <c r="S1" s="8"/>
      <c r="T1" s="8"/>
      <c r="U1" s="8"/>
      <c r="V1" s="8"/>
      <c r="W1" s="8"/>
      <c r="X1" s="8"/>
      <c r="Y1" s="8"/>
      <c r="Z1" s="8"/>
      <c r="AA1" s="8"/>
      <c r="AB1" s="8"/>
      <c r="AC1" s="8"/>
      <c r="AD1" s="8"/>
      <c r="AE1" s="8"/>
    </row>
    <row r="2" spans="1:31" ht="21" customHeight="1" thickTop="1">
      <c r="A2" s="52"/>
      <c r="B2" s="96"/>
      <c r="C2" s="98" t="s">
        <v>0</v>
      </c>
      <c r="D2" s="99"/>
      <c r="E2" s="99"/>
      <c r="F2" s="105" t="s">
        <v>43</v>
      </c>
      <c r="G2" s="106"/>
      <c r="H2" s="100" t="s">
        <v>105</v>
      </c>
      <c r="I2" s="101"/>
      <c r="J2" s="101"/>
      <c r="K2" s="236"/>
    </row>
    <row r="3" spans="1:31" ht="42" customHeight="1">
      <c r="A3" s="92" t="s">
        <v>79</v>
      </c>
      <c r="B3" s="93" t="s">
        <v>221</v>
      </c>
      <c r="C3" s="94" t="s">
        <v>106</v>
      </c>
      <c r="D3" s="95" t="s">
        <v>1</v>
      </c>
      <c r="E3" s="94" t="s">
        <v>107</v>
      </c>
      <c r="F3" s="94" t="s">
        <v>3</v>
      </c>
      <c r="G3" s="95" t="s">
        <v>52</v>
      </c>
      <c r="H3" s="95" t="s">
        <v>2</v>
      </c>
      <c r="I3" s="103" t="s">
        <v>39</v>
      </c>
      <c r="J3" s="104"/>
      <c r="K3" s="236"/>
    </row>
    <row r="4" spans="1:31" ht="18" customHeight="1">
      <c r="A4" s="86"/>
      <c r="B4" s="87"/>
      <c r="C4" s="88"/>
      <c r="D4" s="88"/>
      <c r="E4" s="88"/>
      <c r="F4" s="88"/>
      <c r="G4" s="89"/>
      <c r="H4" s="88"/>
      <c r="I4" s="95" t="s">
        <v>4</v>
      </c>
      <c r="J4" s="102" t="s">
        <v>108</v>
      </c>
      <c r="K4" s="236"/>
    </row>
    <row r="5" spans="1:31" ht="15" customHeight="1">
      <c r="A5" s="91"/>
      <c r="B5" s="87"/>
      <c r="C5" s="88"/>
      <c r="D5" s="88"/>
      <c r="E5" s="88"/>
      <c r="F5" s="88"/>
      <c r="G5" s="89"/>
      <c r="H5" s="90"/>
      <c r="I5" s="90"/>
      <c r="J5" s="97" t="s">
        <v>11</v>
      </c>
      <c r="K5" s="236"/>
    </row>
    <row r="6" spans="1:31" ht="15" customHeight="1">
      <c r="B6" s="53" t="s">
        <v>189</v>
      </c>
      <c r="C6" s="107" t="s">
        <v>187</v>
      </c>
      <c r="D6" s="108"/>
      <c r="E6" s="108"/>
      <c r="F6" s="108"/>
      <c r="G6" s="108"/>
      <c r="H6" s="108"/>
      <c r="I6" s="107" t="s">
        <v>188</v>
      </c>
      <c r="J6" s="108"/>
      <c r="K6" s="237"/>
      <c r="L6" s="28"/>
      <c r="M6" s="28"/>
      <c r="N6" s="28"/>
      <c r="O6" s="28"/>
      <c r="P6" s="28"/>
      <c r="Q6" s="28"/>
      <c r="R6" s="28"/>
      <c r="S6" s="28"/>
      <c r="T6" s="28"/>
      <c r="U6" s="28"/>
      <c r="V6" s="28"/>
      <c r="W6" s="28"/>
      <c r="X6" s="28"/>
      <c r="Y6" s="28"/>
      <c r="Z6" s="28"/>
      <c r="AA6" s="28"/>
      <c r="AB6" s="28"/>
      <c r="AC6" s="28"/>
      <c r="AD6" s="28"/>
      <c r="AE6" s="28"/>
    </row>
    <row r="7" spans="1:31">
      <c r="A7" s="11">
        <v>1970</v>
      </c>
      <c r="B7" s="55">
        <v>205.05199999999999</v>
      </c>
      <c r="C7" s="120">
        <v>404.16500000000002</v>
      </c>
      <c r="D7" s="13">
        <v>39.9</v>
      </c>
      <c r="E7" s="13">
        <f t="shared" ref="E7:E37" si="0">C7+D7</f>
        <v>444.065</v>
      </c>
      <c r="F7" s="13">
        <v>25.6</v>
      </c>
      <c r="G7" s="13">
        <v>1</v>
      </c>
      <c r="H7" s="13">
        <f t="shared" ref="H7:H21" si="1">E7-F7-G7</f>
        <v>417.46499999999997</v>
      </c>
      <c r="I7" s="13">
        <f t="shared" ref="I7:I37" si="2">IF(H7=0,0,IF(B7=0,0,H7/B7))</f>
        <v>2.0358982111854553</v>
      </c>
      <c r="J7" s="13">
        <f>IF(H7=0,0,IF(B7=0,0,(H7*0.95)/B7))</f>
        <v>1.9341033006261823</v>
      </c>
    </row>
    <row r="8" spans="1:31">
      <c r="A8" s="14">
        <v>1971</v>
      </c>
      <c r="B8" s="59">
        <v>207.661</v>
      </c>
      <c r="C8" s="122">
        <v>469.19999999999993</v>
      </c>
      <c r="D8" s="16">
        <v>39.9</v>
      </c>
      <c r="E8" s="16">
        <f t="shared" si="0"/>
        <v>509.09999999999991</v>
      </c>
      <c r="F8" s="16">
        <v>25.6</v>
      </c>
      <c r="G8" s="16">
        <v>0.5</v>
      </c>
      <c r="H8" s="16">
        <f t="shared" si="1"/>
        <v>482.99999999999989</v>
      </c>
      <c r="I8" s="16">
        <f t="shared" si="2"/>
        <v>2.325906164373666</v>
      </c>
      <c r="J8" s="16">
        <f>IF(H8=0,0,IF(B8=0,0,(H8*0.95)/B8))</f>
        <v>2.2096108561549825</v>
      </c>
    </row>
    <row r="9" spans="1:31">
      <c r="A9" s="14">
        <v>1972</v>
      </c>
      <c r="B9" s="59">
        <v>209.89599999999999</v>
      </c>
      <c r="C9" s="122">
        <v>452.005</v>
      </c>
      <c r="D9" s="16">
        <v>15</v>
      </c>
      <c r="E9" s="16">
        <f t="shared" si="0"/>
        <v>467.005</v>
      </c>
      <c r="F9" s="16">
        <v>31.2</v>
      </c>
      <c r="G9" s="16">
        <v>1.8</v>
      </c>
      <c r="H9" s="16">
        <f t="shared" si="1"/>
        <v>434.005</v>
      </c>
      <c r="I9" s="16">
        <f t="shared" si="2"/>
        <v>2.0677144871746007</v>
      </c>
      <c r="J9" s="16">
        <f t="shared" ref="J9:J38" si="3">IF(H9=0,0,IF(B9=0,0,(H9*0.95)/B9))</f>
        <v>1.9643287628158705</v>
      </c>
    </row>
    <row r="10" spans="1:31">
      <c r="A10" s="14">
        <v>1973</v>
      </c>
      <c r="B10" s="59">
        <v>211.90899999999999</v>
      </c>
      <c r="C10" s="122">
        <v>412.03000000000009</v>
      </c>
      <c r="D10" s="16">
        <v>48.5</v>
      </c>
      <c r="E10" s="16">
        <f t="shared" si="0"/>
        <v>460.53000000000009</v>
      </c>
      <c r="F10" s="16">
        <v>22.2</v>
      </c>
      <c r="G10" s="16">
        <v>1.6</v>
      </c>
      <c r="H10" s="16">
        <f t="shared" si="1"/>
        <v>436.73000000000008</v>
      </c>
      <c r="I10" s="16">
        <f t="shared" si="2"/>
        <v>2.0609318150715641</v>
      </c>
      <c r="J10" s="16">
        <f t="shared" si="3"/>
        <v>1.9578852243179861</v>
      </c>
    </row>
    <row r="11" spans="1:31">
      <c r="A11" s="14">
        <v>1974</v>
      </c>
      <c r="B11" s="59">
        <v>213.85400000000001</v>
      </c>
      <c r="C11" s="122">
        <v>451.74</v>
      </c>
      <c r="D11" s="16">
        <v>46.8</v>
      </c>
      <c r="E11" s="16">
        <f t="shared" si="0"/>
        <v>498.54</v>
      </c>
      <c r="F11" s="16">
        <v>20.2</v>
      </c>
      <c r="G11" s="16">
        <v>1.5</v>
      </c>
      <c r="H11" s="16">
        <f t="shared" si="1"/>
        <v>476.84000000000003</v>
      </c>
      <c r="I11" s="16">
        <f t="shared" si="2"/>
        <v>2.229745527322379</v>
      </c>
      <c r="J11" s="16">
        <f t="shared" si="3"/>
        <v>2.1182582509562597</v>
      </c>
    </row>
    <row r="12" spans="1:31">
      <c r="A12" s="14">
        <v>1975</v>
      </c>
      <c r="B12" s="59">
        <v>215.97300000000001</v>
      </c>
      <c r="C12" s="122">
        <v>528.46499999999992</v>
      </c>
      <c r="D12" s="16">
        <v>52.6</v>
      </c>
      <c r="E12" s="16">
        <f t="shared" si="0"/>
        <v>581.06499999999994</v>
      </c>
      <c r="F12" s="16">
        <v>28.6</v>
      </c>
      <c r="G12" s="16">
        <v>2.2000000000000002</v>
      </c>
      <c r="H12" s="16">
        <f t="shared" si="1"/>
        <v>550.26499999999987</v>
      </c>
      <c r="I12" s="16">
        <f t="shared" si="2"/>
        <v>2.5478416283516911</v>
      </c>
      <c r="J12" s="16">
        <f t="shared" si="3"/>
        <v>2.420449546934107</v>
      </c>
    </row>
    <row r="13" spans="1:31">
      <c r="A13" s="11">
        <v>1976</v>
      </c>
      <c r="B13" s="55">
        <v>218.035</v>
      </c>
      <c r="C13" s="120">
        <v>521.69000000000005</v>
      </c>
      <c r="D13" s="13">
        <v>26.9</v>
      </c>
      <c r="E13" s="13">
        <f t="shared" si="0"/>
        <v>548.59</v>
      </c>
      <c r="F13" s="13">
        <v>32.799999999999997</v>
      </c>
      <c r="G13" s="13">
        <v>2</v>
      </c>
      <c r="H13" s="13">
        <f t="shared" si="1"/>
        <v>513.79000000000008</v>
      </c>
      <c r="I13" s="13">
        <f t="shared" si="2"/>
        <v>2.3564565322081319</v>
      </c>
      <c r="J13" s="13">
        <f t="shared" si="3"/>
        <v>2.2386337055977257</v>
      </c>
    </row>
    <row r="14" spans="1:31">
      <c r="A14" s="11">
        <v>1977</v>
      </c>
      <c r="B14" s="55">
        <v>220.23899999999998</v>
      </c>
      <c r="C14" s="120">
        <v>554.16499999999996</v>
      </c>
      <c r="D14" s="13">
        <v>63.1</v>
      </c>
      <c r="E14" s="13">
        <f t="shared" si="0"/>
        <v>617.26499999999999</v>
      </c>
      <c r="F14" s="13">
        <v>35.1</v>
      </c>
      <c r="G14" s="13">
        <v>0.42</v>
      </c>
      <c r="H14" s="13">
        <f t="shared" si="1"/>
        <v>581.745</v>
      </c>
      <c r="I14" s="13">
        <f t="shared" si="2"/>
        <v>2.6414259054935778</v>
      </c>
      <c r="J14" s="13">
        <f t="shared" si="3"/>
        <v>2.5093546102188986</v>
      </c>
    </row>
    <row r="15" spans="1:31">
      <c r="A15" s="11">
        <v>1978</v>
      </c>
      <c r="B15" s="55">
        <v>222.58500000000001</v>
      </c>
      <c r="C15" s="120">
        <v>451.67500000000007</v>
      </c>
      <c r="D15" s="13">
        <v>45.7</v>
      </c>
      <c r="E15" s="13">
        <f t="shared" si="0"/>
        <v>497.37500000000006</v>
      </c>
      <c r="F15" s="13">
        <v>34.799999999999997</v>
      </c>
      <c r="G15" s="13">
        <v>2.2999999999999998</v>
      </c>
      <c r="H15" s="13">
        <f t="shared" si="1"/>
        <v>460.27500000000003</v>
      </c>
      <c r="I15" s="13">
        <f t="shared" si="2"/>
        <v>2.0678617157490398</v>
      </c>
      <c r="J15" s="13">
        <f t="shared" si="3"/>
        <v>1.9644686299615877</v>
      </c>
    </row>
    <row r="16" spans="1:31">
      <c r="A16" s="11">
        <v>1979</v>
      </c>
      <c r="B16" s="55">
        <v>225.05500000000001</v>
      </c>
      <c r="C16" s="120">
        <v>424.53499999999997</v>
      </c>
      <c r="D16" s="13">
        <v>49.8</v>
      </c>
      <c r="E16" s="13">
        <f t="shared" si="0"/>
        <v>474.33499999999998</v>
      </c>
      <c r="F16" s="13">
        <v>17.983000000000001</v>
      </c>
      <c r="G16" s="13">
        <v>2.6</v>
      </c>
      <c r="H16" s="13">
        <f t="shared" si="1"/>
        <v>453.75199999999995</v>
      </c>
      <c r="I16" s="13">
        <f t="shared" si="2"/>
        <v>2.0161827108928927</v>
      </c>
      <c r="J16" s="13">
        <f t="shared" si="3"/>
        <v>1.9153735753482477</v>
      </c>
    </row>
    <row r="17" spans="1:10">
      <c r="A17" s="11">
        <v>1980</v>
      </c>
      <c r="B17" s="55">
        <v>227.726</v>
      </c>
      <c r="C17" s="120">
        <v>476.71000000000004</v>
      </c>
      <c r="D17" s="13">
        <v>42.677966561853118</v>
      </c>
      <c r="E17" s="13">
        <f t="shared" si="0"/>
        <v>519.3879665618532</v>
      </c>
      <c r="F17" s="13">
        <v>44.379053376834001</v>
      </c>
      <c r="G17" s="13">
        <v>2.6</v>
      </c>
      <c r="H17" s="13">
        <f t="shared" si="1"/>
        <v>472.40891318501917</v>
      </c>
      <c r="I17" s="13">
        <f t="shared" si="2"/>
        <v>2.0744619111784299</v>
      </c>
      <c r="J17" s="13">
        <f t="shared" si="3"/>
        <v>1.9707388156195085</v>
      </c>
    </row>
    <row r="18" spans="1:10">
      <c r="A18" s="14">
        <v>1981</v>
      </c>
      <c r="B18" s="59">
        <v>229.96600000000001</v>
      </c>
      <c r="C18" s="122">
        <v>453.01499999999999</v>
      </c>
      <c r="D18" s="16">
        <v>29.148638456390881</v>
      </c>
      <c r="E18" s="16">
        <f t="shared" si="0"/>
        <v>482.16363845639086</v>
      </c>
      <c r="F18" s="16">
        <v>35.394113881688106</v>
      </c>
      <c r="G18" s="16">
        <v>0.5</v>
      </c>
      <c r="H18" s="16">
        <f t="shared" si="1"/>
        <v>446.26952457470276</v>
      </c>
      <c r="I18" s="16">
        <f t="shared" si="2"/>
        <v>1.9405891504600798</v>
      </c>
      <c r="J18" s="16">
        <f t="shared" si="3"/>
        <v>1.8435596929370759</v>
      </c>
    </row>
    <row r="19" spans="1:10">
      <c r="A19" s="14">
        <v>1982</v>
      </c>
      <c r="B19" s="59">
        <v>232.18799999999999</v>
      </c>
      <c r="C19" s="122">
        <v>429.09499999999997</v>
      </c>
      <c r="D19" s="16">
        <v>48.02263318388286</v>
      </c>
      <c r="E19" s="16">
        <f t="shared" si="0"/>
        <v>477.11763318388284</v>
      </c>
      <c r="F19" s="16">
        <v>28.938537920533342</v>
      </c>
      <c r="G19" s="16">
        <v>0.5</v>
      </c>
      <c r="H19" s="16">
        <f t="shared" si="1"/>
        <v>447.6790952633495</v>
      </c>
      <c r="I19" s="16">
        <f t="shared" si="2"/>
        <v>1.9280888558553824</v>
      </c>
      <c r="J19" s="16">
        <f t="shared" si="3"/>
        <v>1.8316844130626133</v>
      </c>
    </row>
    <row r="20" spans="1:10">
      <c r="A20" s="14">
        <v>1983</v>
      </c>
      <c r="B20" s="59">
        <v>234.30699999999999</v>
      </c>
      <c r="C20" s="122">
        <v>452.32000000000005</v>
      </c>
      <c r="D20" s="16">
        <v>23.526409846276522</v>
      </c>
      <c r="E20" s="16">
        <f t="shared" si="0"/>
        <v>475.84640984627657</v>
      </c>
      <c r="F20" s="16">
        <v>37.097846243815141</v>
      </c>
      <c r="G20" s="16">
        <v>0.5</v>
      </c>
      <c r="H20" s="16">
        <f t="shared" si="1"/>
        <v>438.24856360246145</v>
      </c>
      <c r="I20" s="16">
        <f t="shared" si="2"/>
        <v>1.8704032043535255</v>
      </c>
      <c r="J20" s="16">
        <f t="shared" si="3"/>
        <v>1.7768830441358492</v>
      </c>
    </row>
    <row r="21" spans="1:10">
      <c r="A21" s="14">
        <v>1984</v>
      </c>
      <c r="B21" s="59">
        <v>236.34800000000001</v>
      </c>
      <c r="C21" s="122">
        <v>413.52</v>
      </c>
      <c r="D21" s="16">
        <v>38.432524779052862</v>
      </c>
      <c r="E21" s="16">
        <f t="shared" si="0"/>
        <v>451.95252477905285</v>
      </c>
      <c r="F21" s="16">
        <v>22.5180154590652</v>
      </c>
      <c r="G21" s="16">
        <v>0.5</v>
      </c>
      <c r="H21" s="16">
        <f t="shared" si="1"/>
        <v>428.93450931998763</v>
      </c>
      <c r="I21" s="16">
        <f t="shared" si="2"/>
        <v>1.8148429828895849</v>
      </c>
      <c r="J21" s="16">
        <f t="shared" si="3"/>
        <v>1.7241008337451056</v>
      </c>
    </row>
    <row r="22" spans="1:10">
      <c r="A22" s="14">
        <v>1985</v>
      </c>
      <c r="B22" s="59">
        <v>238.46600000000001</v>
      </c>
      <c r="C22" s="122">
        <v>350.52</v>
      </c>
      <c r="D22" s="16">
        <v>14.957482639864281</v>
      </c>
      <c r="E22" s="16">
        <f t="shared" si="0"/>
        <v>365.47748263986426</v>
      </c>
      <c r="F22" s="16">
        <v>35.157998798893317</v>
      </c>
      <c r="G22" s="123" t="s">
        <v>32</v>
      </c>
      <c r="H22" s="16">
        <f>E22-F22</f>
        <v>330.31948384097097</v>
      </c>
      <c r="I22" s="16">
        <f t="shared" si="2"/>
        <v>1.3851848223267509</v>
      </c>
      <c r="J22" s="16">
        <f t="shared" si="3"/>
        <v>1.3159255812104131</v>
      </c>
    </row>
    <row r="23" spans="1:10">
      <c r="A23" s="11">
        <v>1986</v>
      </c>
      <c r="B23" s="55">
        <v>240.65100000000001</v>
      </c>
      <c r="C23" s="120">
        <v>368.375</v>
      </c>
      <c r="D23" s="13">
        <v>21.324212309360501</v>
      </c>
      <c r="E23" s="13">
        <f t="shared" si="0"/>
        <v>389.69921230936052</v>
      </c>
      <c r="F23" s="13">
        <v>18.951597443779342</v>
      </c>
      <c r="G23" s="124" t="s">
        <v>32</v>
      </c>
      <c r="H23" s="22">
        <f t="shared" ref="H23:H49" si="4">E23-F23</f>
        <v>370.74761486558117</v>
      </c>
      <c r="I23" s="13">
        <f t="shared" si="2"/>
        <v>1.5406028433938823</v>
      </c>
      <c r="J23" s="13">
        <f t="shared" si="3"/>
        <v>1.4635727012241881</v>
      </c>
    </row>
    <row r="24" spans="1:10">
      <c r="A24" s="11">
        <v>1987</v>
      </c>
      <c r="B24" s="55">
        <v>242.804</v>
      </c>
      <c r="C24" s="120">
        <v>433.56499999999994</v>
      </c>
      <c r="D24" s="13">
        <v>31.428218247332079</v>
      </c>
      <c r="E24" s="13">
        <f t="shared" si="0"/>
        <v>464.99321824733204</v>
      </c>
      <c r="F24" s="13">
        <v>34.029232016531722</v>
      </c>
      <c r="G24" s="124" t="s">
        <v>32</v>
      </c>
      <c r="H24" s="22">
        <f t="shared" si="4"/>
        <v>430.96398623080029</v>
      </c>
      <c r="I24" s="13">
        <f t="shared" si="2"/>
        <v>1.7749459903082334</v>
      </c>
      <c r="J24" s="13">
        <f t="shared" si="3"/>
        <v>1.6861986907928217</v>
      </c>
    </row>
    <row r="25" spans="1:10">
      <c r="A25" s="11">
        <v>1988</v>
      </c>
      <c r="B25" s="55">
        <v>245.02099999999999</v>
      </c>
      <c r="C25" s="120">
        <v>430.68</v>
      </c>
      <c r="D25" s="13">
        <v>35.365233325342523</v>
      </c>
      <c r="E25" s="13">
        <f t="shared" si="0"/>
        <v>466.04523332534251</v>
      </c>
      <c r="F25" s="13">
        <v>32.733354839437681</v>
      </c>
      <c r="G25" s="124" t="s">
        <v>32</v>
      </c>
      <c r="H25" s="22">
        <f t="shared" si="4"/>
        <v>433.3118784859048</v>
      </c>
      <c r="I25" s="13">
        <f t="shared" si="2"/>
        <v>1.7684683291877219</v>
      </c>
      <c r="J25" s="13">
        <f t="shared" si="3"/>
        <v>1.6800449127283359</v>
      </c>
    </row>
    <row r="26" spans="1:10">
      <c r="A26" s="11">
        <v>1989</v>
      </c>
      <c r="B26" s="55">
        <v>247.34200000000001</v>
      </c>
      <c r="C26" s="120">
        <v>426.65000000000003</v>
      </c>
      <c r="D26" s="13">
        <v>37.410611645924668</v>
      </c>
      <c r="E26" s="13">
        <f t="shared" si="0"/>
        <v>464.06061164592472</v>
      </c>
      <c r="F26" s="13">
        <v>44.117794573037592</v>
      </c>
      <c r="G26" s="124" t="s">
        <v>32</v>
      </c>
      <c r="H26" s="22">
        <f t="shared" si="4"/>
        <v>419.94281707288712</v>
      </c>
      <c r="I26" s="13">
        <f t="shared" si="2"/>
        <v>1.6978225172954335</v>
      </c>
      <c r="J26" s="13">
        <f t="shared" si="3"/>
        <v>1.6129313914306616</v>
      </c>
    </row>
    <row r="27" spans="1:10">
      <c r="A27" s="11">
        <v>1990</v>
      </c>
      <c r="B27" s="55">
        <v>250.13200000000001</v>
      </c>
      <c r="C27" s="120">
        <v>323.02499999999998</v>
      </c>
      <c r="D27" s="120">
        <v>37.174888985956564</v>
      </c>
      <c r="E27" s="13">
        <f t="shared" si="0"/>
        <v>360.19988898595653</v>
      </c>
      <c r="F27" s="13">
        <v>29.673836885091809</v>
      </c>
      <c r="G27" s="124" t="s">
        <v>32</v>
      </c>
      <c r="H27" s="22">
        <f t="shared" si="4"/>
        <v>330.52605210086472</v>
      </c>
      <c r="I27" s="13">
        <f t="shared" si="2"/>
        <v>1.3214065057684132</v>
      </c>
      <c r="J27" s="13">
        <f t="shared" si="3"/>
        <v>1.2553361804799923</v>
      </c>
    </row>
    <row r="28" spans="1:10">
      <c r="A28" s="14">
        <v>1991</v>
      </c>
      <c r="B28" s="59">
        <v>253.49299999999999</v>
      </c>
      <c r="C28" s="122">
        <v>329.95499999999998</v>
      </c>
      <c r="D28" s="122">
        <v>46.079908706439589</v>
      </c>
      <c r="E28" s="16">
        <f t="shared" si="0"/>
        <v>376.03490870643958</v>
      </c>
      <c r="F28" s="122">
        <v>27.056242149153608</v>
      </c>
      <c r="G28" s="123" t="s">
        <v>32</v>
      </c>
      <c r="H28" s="16">
        <f t="shared" si="4"/>
        <v>348.97866655728598</v>
      </c>
      <c r="I28" s="16">
        <f t="shared" si="2"/>
        <v>1.3766796974957336</v>
      </c>
      <c r="J28" s="16">
        <f t="shared" si="3"/>
        <v>1.3078457126209468</v>
      </c>
    </row>
    <row r="29" spans="1:10">
      <c r="A29" s="14">
        <v>1992</v>
      </c>
      <c r="B29" s="59">
        <v>256.89400000000001</v>
      </c>
      <c r="C29" s="122">
        <v>496.30500000000001</v>
      </c>
      <c r="D29" s="122">
        <v>41.850051400952836</v>
      </c>
      <c r="E29" s="16">
        <f t="shared" si="0"/>
        <v>538.15505140095286</v>
      </c>
      <c r="F29" s="122">
        <v>43.207660216079901</v>
      </c>
      <c r="G29" s="123" t="s">
        <v>32</v>
      </c>
      <c r="H29" s="16">
        <f t="shared" si="4"/>
        <v>494.94739118487297</v>
      </c>
      <c r="I29" s="16">
        <f t="shared" si="2"/>
        <v>1.9266599888859723</v>
      </c>
      <c r="J29" s="16">
        <f t="shared" si="3"/>
        <v>1.8303269894416736</v>
      </c>
    </row>
    <row r="30" spans="1:10">
      <c r="A30" s="14">
        <v>1993</v>
      </c>
      <c r="B30" s="59">
        <v>260.255</v>
      </c>
      <c r="C30" s="122">
        <v>477.14</v>
      </c>
      <c r="D30" s="122">
        <v>40.41881921337076</v>
      </c>
      <c r="E30" s="16">
        <f t="shared" si="0"/>
        <v>517.55881921337073</v>
      </c>
      <c r="F30" s="122">
        <v>33.356491423489452</v>
      </c>
      <c r="G30" s="123" t="s">
        <v>32</v>
      </c>
      <c r="H30" s="16">
        <f t="shared" si="4"/>
        <v>484.20232778988128</v>
      </c>
      <c r="I30" s="16">
        <f t="shared" si="2"/>
        <v>1.8604919321045947</v>
      </c>
      <c r="J30" s="16">
        <f t="shared" si="3"/>
        <v>1.7674673354993649</v>
      </c>
    </row>
    <row r="31" spans="1:10">
      <c r="A31" s="14">
        <v>1994</v>
      </c>
      <c r="B31" s="59">
        <v>263.43599999999998</v>
      </c>
      <c r="C31" s="122">
        <v>562.90499999999997</v>
      </c>
      <c r="D31" s="122">
        <v>41.01047378638323</v>
      </c>
      <c r="E31" s="16">
        <f t="shared" si="0"/>
        <v>603.91547378638325</v>
      </c>
      <c r="F31" s="122">
        <v>51.877947152152018</v>
      </c>
      <c r="G31" s="123" t="s">
        <v>32</v>
      </c>
      <c r="H31" s="16">
        <f t="shared" si="4"/>
        <v>552.0375266342312</v>
      </c>
      <c r="I31" s="16">
        <f t="shared" si="2"/>
        <v>2.0955280471698297</v>
      </c>
      <c r="J31" s="16">
        <f t="shared" si="3"/>
        <v>1.9907516448113383</v>
      </c>
    </row>
    <row r="32" spans="1:10">
      <c r="A32" s="14">
        <v>1995</v>
      </c>
      <c r="B32" s="59">
        <v>266.55700000000002</v>
      </c>
      <c r="C32" s="122">
        <v>523.57999999999993</v>
      </c>
      <c r="D32" s="122">
        <v>46.783353078735672</v>
      </c>
      <c r="E32" s="16">
        <f t="shared" si="0"/>
        <v>570.3633530787356</v>
      </c>
      <c r="F32" s="122">
        <v>40.796812784991481</v>
      </c>
      <c r="G32" s="123" t="s">
        <v>32</v>
      </c>
      <c r="H32" s="16">
        <f t="shared" si="4"/>
        <v>529.56654029374408</v>
      </c>
      <c r="I32" s="16">
        <f t="shared" si="2"/>
        <v>1.9866915530027125</v>
      </c>
      <c r="J32" s="16">
        <f t="shared" si="3"/>
        <v>1.8873569753525767</v>
      </c>
    </row>
    <row r="33" spans="1:10">
      <c r="A33" s="11">
        <v>1996</v>
      </c>
      <c r="B33" s="55">
        <v>269.66699999999997</v>
      </c>
      <c r="C33" s="120">
        <v>582.75</v>
      </c>
      <c r="D33" s="120">
        <v>45.055431597202244</v>
      </c>
      <c r="E33" s="13">
        <f t="shared" si="0"/>
        <v>627.80543159720219</v>
      </c>
      <c r="F33" s="120">
        <v>48.362394189996323</v>
      </c>
      <c r="G33" s="124" t="s">
        <v>32</v>
      </c>
      <c r="H33" s="22">
        <f t="shared" si="4"/>
        <v>579.44303740720591</v>
      </c>
      <c r="I33" s="13">
        <f t="shared" si="2"/>
        <v>2.1487354307616653</v>
      </c>
      <c r="J33" s="13">
        <f t="shared" si="3"/>
        <v>2.0412986592235818</v>
      </c>
    </row>
    <row r="34" spans="1:10">
      <c r="A34" s="11">
        <v>1997</v>
      </c>
      <c r="B34" s="55">
        <v>272.91199999999998</v>
      </c>
      <c r="C34" s="120">
        <v>659.56999999999994</v>
      </c>
      <c r="D34" s="120">
        <v>77.766726982686194</v>
      </c>
      <c r="E34" s="13">
        <f t="shared" si="0"/>
        <v>737.33672698268617</v>
      </c>
      <c r="F34" s="120">
        <v>49.770755622499848</v>
      </c>
      <c r="G34" s="124" t="s">
        <v>32</v>
      </c>
      <c r="H34" s="22">
        <f t="shared" si="4"/>
        <v>687.56597136018627</v>
      </c>
      <c r="I34" s="13">
        <f t="shared" si="2"/>
        <v>2.5193687758698275</v>
      </c>
      <c r="J34" s="13">
        <f t="shared" si="3"/>
        <v>2.3934003370763359</v>
      </c>
    </row>
    <row r="35" spans="1:10">
      <c r="A35" s="11">
        <v>1998</v>
      </c>
      <c r="B35" s="55">
        <v>276.11500000000001</v>
      </c>
      <c r="C35" s="120">
        <v>567.57999999999993</v>
      </c>
      <c r="D35" s="120">
        <v>85.305211371046482</v>
      </c>
      <c r="E35" s="13">
        <f t="shared" si="0"/>
        <v>652.88521137104635</v>
      </c>
      <c r="F35" s="120">
        <v>54.742686697861856</v>
      </c>
      <c r="G35" s="124" t="s">
        <v>32</v>
      </c>
      <c r="H35" s="22">
        <f t="shared" si="4"/>
        <v>598.14252467318454</v>
      </c>
      <c r="I35" s="13">
        <f t="shared" si="2"/>
        <v>2.1662804435586063</v>
      </c>
      <c r="J35" s="13">
        <f t="shared" si="3"/>
        <v>2.0579664213806756</v>
      </c>
    </row>
    <row r="36" spans="1:10">
      <c r="A36" s="11">
        <v>1999</v>
      </c>
      <c r="B36" s="55">
        <v>279.29500000000002</v>
      </c>
      <c r="C36" s="120">
        <v>548.29499999999996</v>
      </c>
      <c r="D36" s="120">
        <v>125.73501621894168</v>
      </c>
      <c r="E36" s="13">
        <f t="shared" si="0"/>
        <v>674.03001621894168</v>
      </c>
      <c r="F36" s="120">
        <v>31.445647993780032</v>
      </c>
      <c r="G36" s="124" t="s">
        <v>32</v>
      </c>
      <c r="H36" s="22">
        <f t="shared" si="4"/>
        <v>642.5843682251616</v>
      </c>
      <c r="I36" s="13">
        <f t="shared" si="2"/>
        <v>2.3007370995727157</v>
      </c>
      <c r="J36" s="13">
        <f t="shared" si="3"/>
        <v>2.1857002445940799</v>
      </c>
    </row>
    <row r="37" spans="1:10">
      <c r="A37" s="11">
        <v>2000</v>
      </c>
      <c r="B37" s="55">
        <v>282.38499999999999</v>
      </c>
      <c r="C37" s="120">
        <v>657.89</v>
      </c>
      <c r="D37" s="120">
        <v>212.5367673134958</v>
      </c>
      <c r="E37" s="13">
        <f t="shared" si="0"/>
        <v>870.42676731349582</v>
      </c>
      <c r="F37" s="120">
        <v>62.214315905216068</v>
      </c>
      <c r="G37" s="124" t="s">
        <v>32</v>
      </c>
      <c r="H37" s="22">
        <f t="shared" si="4"/>
        <v>808.21245140827978</v>
      </c>
      <c r="I37" s="13">
        <f t="shared" si="2"/>
        <v>2.8620941317997763</v>
      </c>
      <c r="J37" s="13">
        <f t="shared" si="3"/>
        <v>2.718989425209787</v>
      </c>
    </row>
    <row r="38" spans="1:10">
      <c r="A38" s="14">
        <v>2001</v>
      </c>
      <c r="B38" s="59">
        <v>285.30901899999998</v>
      </c>
      <c r="C38" s="122">
        <v>586.85500000000002</v>
      </c>
      <c r="D38" s="122">
        <v>220.61139828649692</v>
      </c>
      <c r="E38" s="16">
        <f t="shared" ref="E38:E43" si="5">C38+D38</f>
        <v>807.466398286497</v>
      </c>
      <c r="F38" s="122">
        <v>31.614129663783231</v>
      </c>
      <c r="G38" s="123" t="s">
        <v>32</v>
      </c>
      <c r="H38" s="16">
        <f t="shared" si="4"/>
        <v>775.85226862271372</v>
      </c>
      <c r="I38" s="16">
        <f t="shared" ref="I38:I43" si="6">IF(H38=0,0,IF(B38=0,0,H38/B38))</f>
        <v>2.7193401433367019</v>
      </c>
      <c r="J38" s="16">
        <f t="shared" si="3"/>
        <v>2.5833731361698669</v>
      </c>
    </row>
    <row r="39" spans="1:10">
      <c r="A39" s="14">
        <v>2002</v>
      </c>
      <c r="B39" s="59">
        <v>288.10481800000002</v>
      </c>
      <c r="C39" s="122">
        <v>653.54499999999996</v>
      </c>
      <c r="D39" s="122">
        <v>116.09005018941343</v>
      </c>
      <c r="E39" s="16">
        <f t="shared" si="5"/>
        <v>769.63505018941339</v>
      </c>
      <c r="F39" s="122">
        <v>33.943578018429548</v>
      </c>
      <c r="G39" s="123" t="s">
        <v>32</v>
      </c>
      <c r="H39" s="16">
        <f t="shared" si="4"/>
        <v>735.69147217098384</v>
      </c>
      <c r="I39" s="16">
        <f t="shared" si="6"/>
        <v>2.5535549085159133</v>
      </c>
      <c r="J39" s="16">
        <f t="shared" ref="J39:J44" si="7">IF(H39=0,0,IF(B39=0,0,(H39*0.95)/B39))</f>
        <v>2.4258771630901173</v>
      </c>
    </row>
    <row r="40" spans="1:10">
      <c r="A40" s="14">
        <v>2003</v>
      </c>
      <c r="B40" s="59">
        <v>290.81963400000001</v>
      </c>
      <c r="C40" s="122">
        <v>638.57499999999993</v>
      </c>
      <c r="D40" s="122">
        <v>190.02458087664269</v>
      </c>
      <c r="E40" s="16">
        <f t="shared" si="5"/>
        <v>828.59958087664268</v>
      </c>
      <c r="F40" s="122">
        <v>37.543021280589969</v>
      </c>
      <c r="G40" s="123" t="s">
        <v>32</v>
      </c>
      <c r="H40" s="16">
        <f t="shared" si="4"/>
        <v>791.05655959605269</v>
      </c>
      <c r="I40" s="16">
        <f t="shared" si="6"/>
        <v>2.7200933744248252</v>
      </c>
      <c r="J40" s="16">
        <f t="shared" si="7"/>
        <v>2.584088705703584</v>
      </c>
    </row>
    <row r="41" spans="1:10">
      <c r="A41" s="14">
        <v>2004</v>
      </c>
      <c r="B41" s="59">
        <v>293.46318500000001</v>
      </c>
      <c r="C41" s="122">
        <v>651.22500000000002</v>
      </c>
      <c r="D41" s="122">
        <v>203.70045686164383</v>
      </c>
      <c r="E41" s="16">
        <f t="shared" si="5"/>
        <v>854.92545686164385</v>
      </c>
      <c r="F41" s="122">
        <v>43.307505369998594</v>
      </c>
      <c r="G41" s="123" t="s">
        <v>32</v>
      </c>
      <c r="H41" s="16">
        <f t="shared" si="4"/>
        <v>811.61795149164527</v>
      </c>
      <c r="I41" s="16">
        <f t="shared" si="6"/>
        <v>2.765655090575144</v>
      </c>
      <c r="J41" s="16">
        <f t="shared" si="7"/>
        <v>2.6273723360463865</v>
      </c>
    </row>
    <row r="42" spans="1:10">
      <c r="A42" s="14">
        <v>2005</v>
      </c>
      <c r="B42" s="59">
        <v>296.186216</v>
      </c>
      <c r="C42" s="122">
        <v>569.68499999999995</v>
      </c>
      <c r="D42" s="122">
        <v>214.60914785194979</v>
      </c>
      <c r="E42" s="16">
        <f t="shared" si="5"/>
        <v>784.29414785194967</v>
      </c>
      <c r="F42" s="122">
        <v>43.00809777635456</v>
      </c>
      <c r="G42" s="123" t="s">
        <v>32</v>
      </c>
      <c r="H42" s="16">
        <f t="shared" si="4"/>
        <v>741.28605007559509</v>
      </c>
      <c r="I42" s="16">
        <f t="shared" si="6"/>
        <v>2.502770250711448</v>
      </c>
      <c r="J42" s="16">
        <f t="shared" si="7"/>
        <v>2.3776317381758756</v>
      </c>
    </row>
    <row r="43" spans="1:10">
      <c r="A43" s="11">
        <v>2006</v>
      </c>
      <c r="B43" s="55">
        <v>298.99582500000002</v>
      </c>
      <c r="C43" s="120">
        <v>620.96500000000003</v>
      </c>
      <c r="D43" s="120">
        <v>226.46971111468935</v>
      </c>
      <c r="E43" s="13">
        <f t="shared" si="5"/>
        <v>847.43471111468943</v>
      </c>
      <c r="F43" s="120">
        <v>46.255511307511206</v>
      </c>
      <c r="G43" s="124" t="s">
        <v>32</v>
      </c>
      <c r="H43" s="22">
        <f t="shared" si="4"/>
        <v>801.17919980717818</v>
      </c>
      <c r="I43" s="13">
        <f t="shared" si="6"/>
        <v>2.679566511696871</v>
      </c>
      <c r="J43" s="13">
        <f t="shared" si="7"/>
        <v>2.5455881861120271</v>
      </c>
    </row>
    <row r="44" spans="1:10">
      <c r="A44" s="11">
        <v>2007</v>
      </c>
      <c r="B44" s="55">
        <v>302.003917</v>
      </c>
      <c r="C44" s="120">
        <v>540.21</v>
      </c>
      <c r="D44" s="120">
        <v>266.79406224871599</v>
      </c>
      <c r="E44" s="13">
        <f t="shared" ref="E44:E59" si="8">C44+D44</f>
        <v>807.00406224871608</v>
      </c>
      <c r="F44" s="120">
        <v>35.290276156201315</v>
      </c>
      <c r="G44" s="124" t="s">
        <v>32</v>
      </c>
      <c r="H44" s="22">
        <f t="shared" si="4"/>
        <v>771.71378609251474</v>
      </c>
      <c r="I44" s="13">
        <f t="shared" ref="I44:I49" si="9">IF(H44=0,0,IF(B44=0,0,H44/B44))</f>
        <v>2.555310519672878</v>
      </c>
      <c r="J44" s="13">
        <f t="shared" si="7"/>
        <v>2.4275449936892337</v>
      </c>
    </row>
    <row r="45" spans="1:10">
      <c r="A45" s="11">
        <v>2008</v>
      </c>
      <c r="B45" s="55">
        <v>304.79776099999998</v>
      </c>
      <c r="C45" s="120">
        <v>793.69500000000005</v>
      </c>
      <c r="D45" s="120">
        <v>213.04770183383368</v>
      </c>
      <c r="E45" s="13">
        <f t="shared" si="8"/>
        <v>1006.7427018338337</v>
      </c>
      <c r="F45" s="120">
        <v>70.456912666526847</v>
      </c>
      <c r="G45" s="124" t="s">
        <v>32</v>
      </c>
      <c r="H45" s="22">
        <f t="shared" si="4"/>
        <v>936.28578916730692</v>
      </c>
      <c r="I45" s="13">
        <f t="shared" si="9"/>
        <v>3.0718263352574526</v>
      </c>
      <c r="J45" s="13">
        <f t="shared" ref="J45:J50" si="10">IF(H45=0,0,IF(B45=0,0,(H45*0.95)/B45))</f>
        <v>2.9182350184945802</v>
      </c>
    </row>
    <row r="46" spans="1:10">
      <c r="A46" s="11">
        <v>2009</v>
      </c>
      <c r="B46" s="55">
        <v>307.43940600000002</v>
      </c>
      <c r="C46" s="120">
        <v>745.44500000000005</v>
      </c>
      <c r="D46" s="120">
        <v>288.86934539287131</v>
      </c>
      <c r="E46" s="13">
        <f t="shared" si="8"/>
        <v>1034.3143453928715</v>
      </c>
      <c r="F46" s="120">
        <v>64.967276674755411</v>
      </c>
      <c r="G46" s="124" t="s">
        <v>32</v>
      </c>
      <c r="H46" s="22">
        <f t="shared" si="4"/>
        <v>969.34706871811602</v>
      </c>
      <c r="I46" s="13">
        <f t="shared" si="9"/>
        <v>3.1529694951274916</v>
      </c>
      <c r="J46" s="13">
        <f t="shared" si="10"/>
        <v>2.9953210203711174</v>
      </c>
    </row>
    <row r="47" spans="1:10">
      <c r="A47" s="11">
        <v>2010</v>
      </c>
      <c r="B47" s="55">
        <v>309.74127900000002</v>
      </c>
      <c r="C47" s="120">
        <v>959.7700000000001</v>
      </c>
      <c r="D47" s="120">
        <v>282.77907980939403</v>
      </c>
      <c r="E47" s="13">
        <f t="shared" si="8"/>
        <v>1242.5490798093942</v>
      </c>
      <c r="F47" s="120">
        <v>75.461245080561454</v>
      </c>
      <c r="G47" s="124" t="s">
        <v>32</v>
      </c>
      <c r="H47" s="22">
        <f t="shared" si="4"/>
        <v>1167.0878347288328</v>
      </c>
      <c r="I47" s="13">
        <f t="shared" si="9"/>
        <v>3.7679441322666998</v>
      </c>
      <c r="J47" s="13">
        <f t="shared" si="10"/>
        <v>3.5795469256533652</v>
      </c>
    </row>
    <row r="48" spans="1:10">
      <c r="A48" s="17">
        <v>2011</v>
      </c>
      <c r="B48" s="68">
        <v>311.97391399999998</v>
      </c>
      <c r="C48" s="125">
        <v>1068.175</v>
      </c>
      <c r="D48" s="125">
        <v>333.9450925875334</v>
      </c>
      <c r="E48" s="19">
        <f t="shared" si="8"/>
        <v>1402.1200925875332</v>
      </c>
      <c r="F48" s="125">
        <v>113.88762778098999</v>
      </c>
      <c r="G48" s="126" t="s">
        <v>32</v>
      </c>
      <c r="H48" s="19">
        <f t="shared" si="4"/>
        <v>1288.2324648065432</v>
      </c>
      <c r="I48" s="19">
        <f t="shared" si="9"/>
        <v>4.1292954538710029</v>
      </c>
      <c r="J48" s="19">
        <f t="shared" si="10"/>
        <v>3.9228306811774534</v>
      </c>
    </row>
    <row r="49" spans="1:10">
      <c r="A49" s="17">
        <v>2012</v>
      </c>
      <c r="B49" s="68">
        <v>314.16755799999999</v>
      </c>
      <c r="C49" s="125">
        <v>1062.51</v>
      </c>
      <c r="D49" s="125">
        <v>324.59273068623833</v>
      </c>
      <c r="E49" s="19">
        <f t="shared" si="8"/>
        <v>1387.1027306862384</v>
      </c>
      <c r="F49" s="125">
        <v>81.014607893838658</v>
      </c>
      <c r="G49" s="126" t="s">
        <v>32</v>
      </c>
      <c r="H49" s="19">
        <f t="shared" si="4"/>
        <v>1306.0881227923996</v>
      </c>
      <c r="I49" s="19">
        <f t="shared" si="9"/>
        <v>4.1572978798542897</v>
      </c>
      <c r="J49" s="19">
        <f t="shared" si="10"/>
        <v>3.9494329858615749</v>
      </c>
    </row>
    <row r="50" spans="1:10">
      <c r="A50" s="17">
        <v>2013</v>
      </c>
      <c r="B50" s="68">
        <v>316.29476599999998</v>
      </c>
      <c r="C50" s="125">
        <v>1168.2250000000001</v>
      </c>
      <c r="D50" s="125">
        <v>340.16548822588504</v>
      </c>
      <c r="E50" s="19">
        <f t="shared" si="8"/>
        <v>1508.3904882258853</v>
      </c>
      <c r="F50" s="125">
        <v>92.718096204020213</v>
      </c>
      <c r="G50" s="126" t="s">
        <v>32</v>
      </c>
      <c r="H50" s="19">
        <f t="shared" ref="H50:H59" si="11">E50-F50</f>
        <v>1415.6723920218651</v>
      </c>
      <c r="I50" s="19">
        <f t="shared" ref="I50:I55" si="12">IF(H50=0,0,IF(B50=0,0,H50/B50))</f>
        <v>4.4758008800621925</v>
      </c>
      <c r="J50" s="19">
        <f t="shared" si="10"/>
        <v>4.2520108360590827</v>
      </c>
    </row>
    <row r="51" spans="1:10">
      <c r="A51" s="17">
        <v>2014</v>
      </c>
      <c r="B51" s="68">
        <v>318.576955</v>
      </c>
      <c r="C51" s="125">
        <v>1255.115</v>
      </c>
      <c r="D51" s="125">
        <v>402.10214734424375</v>
      </c>
      <c r="E51" s="19">
        <f t="shared" si="8"/>
        <v>1657.2171473442438</v>
      </c>
      <c r="F51" s="125">
        <v>69.279950629030083</v>
      </c>
      <c r="G51" s="126" t="s">
        <v>32</v>
      </c>
      <c r="H51" s="19">
        <f t="shared" si="11"/>
        <v>1587.9371967152138</v>
      </c>
      <c r="I51" s="19">
        <f t="shared" si="12"/>
        <v>4.9844697546161614</v>
      </c>
      <c r="J51" s="19">
        <f t="shared" ref="J51:J59" si="13">IF(H51=0,0,IF(B51=0,0,(H51*0.95)/B51))</f>
        <v>4.735246266885353</v>
      </c>
    </row>
    <row r="52" spans="1:10">
      <c r="A52" s="17">
        <v>2015</v>
      </c>
      <c r="B52" s="68">
        <v>320.87070299999999</v>
      </c>
      <c r="C52" s="125">
        <v>1296.0700000000002</v>
      </c>
      <c r="D52" s="125">
        <v>467.56943683886868</v>
      </c>
      <c r="E52" s="19">
        <f t="shared" si="8"/>
        <v>1763.6394368388687</v>
      </c>
      <c r="F52" s="125">
        <v>93.278811103158347</v>
      </c>
      <c r="G52" s="126" t="s">
        <v>32</v>
      </c>
      <c r="H52" s="19">
        <f t="shared" si="11"/>
        <v>1670.3606257357103</v>
      </c>
      <c r="I52" s="19">
        <f t="shared" si="12"/>
        <v>5.205712488296915</v>
      </c>
      <c r="J52" s="19">
        <f t="shared" si="13"/>
        <v>4.9454268638820693</v>
      </c>
    </row>
    <row r="53" spans="1:10" ht="13.2" customHeight="1">
      <c r="A53" s="20">
        <v>2016</v>
      </c>
      <c r="B53" s="73">
        <v>323.16101099999997</v>
      </c>
      <c r="C53" s="127">
        <v>1272.6099999999999</v>
      </c>
      <c r="D53" s="127">
        <v>510.53419173447867</v>
      </c>
      <c r="E53" s="25">
        <f t="shared" si="8"/>
        <v>1783.1441917344787</v>
      </c>
      <c r="F53" s="127">
        <v>80.389921460083755</v>
      </c>
      <c r="G53" s="128" t="s">
        <v>32</v>
      </c>
      <c r="H53" s="25">
        <f t="shared" si="11"/>
        <v>1702.7542702743949</v>
      </c>
      <c r="I53" s="25">
        <f t="shared" si="12"/>
        <v>5.2690584950373083</v>
      </c>
      <c r="J53" s="25">
        <f t="shared" si="13"/>
        <v>5.005605570285443</v>
      </c>
    </row>
    <row r="54" spans="1:10" ht="13.2" customHeight="1">
      <c r="A54" s="23">
        <v>2017</v>
      </c>
      <c r="B54" s="78">
        <v>325.20603</v>
      </c>
      <c r="C54" s="129">
        <v>1377.13</v>
      </c>
      <c r="D54" s="129">
        <v>603.17896659934308</v>
      </c>
      <c r="E54" s="25">
        <f t="shared" si="8"/>
        <v>1980.3089665993432</v>
      </c>
      <c r="F54" s="129">
        <v>80.043515721388189</v>
      </c>
      <c r="G54" s="128" t="s">
        <v>32</v>
      </c>
      <c r="H54" s="25">
        <f t="shared" si="11"/>
        <v>1900.2654508779551</v>
      </c>
      <c r="I54" s="25">
        <f t="shared" si="12"/>
        <v>5.843266346807761</v>
      </c>
      <c r="J54" s="25">
        <f t="shared" si="13"/>
        <v>5.5511030294673729</v>
      </c>
    </row>
    <row r="55" spans="1:10" ht="13.2" customHeight="1">
      <c r="A55" s="20">
        <v>2018</v>
      </c>
      <c r="B55" s="73">
        <v>326.92397599999998</v>
      </c>
      <c r="C55" s="127">
        <v>1230.17</v>
      </c>
      <c r="D55" s="127">
        <v>778.51255961864456</v>
      </c>
      <c r="E55" s="22">
        <f t="shared" si="8"/>
        <v>2008.6825596186445</v>
      </c>
      <c r="F55" s="127">
        <v>76.938031385377798</v>
      </c>
      <c r="G55" s="128" t="s">
        <v>32</v>
      </c>
      <c r="H55" s="25">
        <f t="shared" si="11"/>
        <v>1931.7445282332667</v>
      </c>
      <c r="I55" s="25">
        <f t="shared" si="12"/>
        <v>5.9088493657414309</v>
      </c>
      <c r="J55" s="25">
        <f t="shared" si="13"/>
        <v>5.6134068974543592</v>
      </c>
    </row>
    <row r="56" spans="1:10" ht="13.2" customHeight="1">
      <c r="A56" s="20">
        <v>2019</v>
      </c>
      <c r="B56" s="73">
        <v>328.475998</v>
      </c>
      <c r="C56" s="127">
        <v>1635.585</v>
      </c>
      <c r="D56" s="130">
        <v>692.5</v>
      </c>
      <c r="E56" s="22">
        <f t="shared" si="8"/>
        <v>2328.085</v>
      </c>
      <c r="F56" s="130">
        <v>98.9</v>
      </c>
      <c r="G56" s="124" t="s">
        <v>32</v>
      </c>
      <c r="H56" s="22">
        <f t="shared" si="11"/>
        <v>2229.1849999999999</v>
      </c>
      <c r="I56" s="22">
        <f>IF(H56=0,0,IF(B56=0,0,H56/B56))</f>
        <v>6.7864471485676097</v>
      </c>
      <c r="J56" s="22">
        <f t="shared" si="13"/>
        <v>6.4471247911392293</v>
      </c>
    </row>
    <row r="57" spans="1:10" ht="13.2" customHeight="1">
      <c r="A57" s="20">
        <v>2020</v>
      </c>
      <c r="B57" s="73">
        <v>330.11398000000003</v>
      </c>
      <c r="C57" s="127">
        <v>1452.6</v>
      </c>
      <c r="D57" s="127">
        <v>862.2</v>
      </c>
      <c r="E57" s="22">
        <f t="shared" si="8"/>
        <v>2314.8000000000002</v>
      </c>
      <c r="F57" s="127">
        <v>99.491171000000008</v>
      </c>
      <c r="G57" s="128" t="s">
        <v>32</v>
      </c>
      <c r="H57" s="25">
        <f t="shared" si="11"/>
        <v>2215.3088290000001</v>
      </c>
      <c r="I57" s="25">
        <f>IF(H57=0,0,IF(B57=0,0,H57/B57))</f>
        <v>6.7107392089241413</v>
      </c>
      <c r="J57" s="25">
        <f t="shared" si="13"/>
        <v>6.375202248477934</v>
      </c>
    </row>
    <row r="58" spans="1:10" ht="13.2" customHeight="1">
      <c r="A58" s="14">
        <v>2021</v>
      </c>
      <c r="B58" s="59">
        <v>332.28139499999997</v>
      </c>
      <c r="C58" s="122">
        <v>1600.9</v>
      </c>
      <c r="D58" s="230">
        <v>825.4</v>
      </c>
      <c r="E58" s="16">
        <f t="shared" si="8"/>
        <v>2426.3000000000002</v>
      </c>
      <c r="F58" s="230">
        <v>108.9</v>
      </c>
      <c r="G58" s="123" t="s">
        <v>32</v>
      </c>
      <c r="H58" s="16">
        <f t="shared" si="11"/>
        <v>2317.4</v>
      </c>
      <c r="I58" s="16">
        <f t="shared" ref="I58:I59" si="14">IF(H58=0,0,IF(B58=0,0,H58/B58))</f>
        <v>6.9742093143674211</v>
      </c>
      <c r="J58" s="16">
        <f t="shared" si="13"/>
        <v>6.6254988486490509</v>
      </c>
    </row>
    <row r="59" spans="1:10" ht="13.8" customHeight="1" thickBot="1">
      <c r="A59" s="231">
        <v>2022</v>
      </c>
      <c r="B59" s="225">
        <v>333.53724999999997</v>
      </c>
      <c r="C59" s="232">
        <v>1038</v>
      </c>
      <c r="D59" s="232">
        <v>1030.9000000000001</v>
      </c>
      <c r="E59" s="233">
        <f t="shared" si="8"/>
        <v>2068.9</v>
      </c>
      <c r="F59" s="232">
        <v>65.400000000000006</v>
      </c>
      <c r="G59" s="234" t="s">
        <v>32</v>
      </c>
      <c r="H59" s="233">
        <f t="shared" si="11"/>
        <v>2003.5</v>
      </c>
      <c r="I59" s="233">
        <f t="shared" si="14"/>
        <v>6.0068253246076715</v>
      </c>
      <c r="J59" s="233">
        <f t="shared" si="13"/>
        <v>5.7064840583772876</v>
      </c>
    </row>
    <row r="60" spans="1:10" ht="15" customHeight="1" thickTop="1">
      <c r="A60" s="9" t="s">
        <v>36</v>
      </c>
      <c r="B60" s="9"/>
    </row>
    <row r="61" spans="1:10">
      <c r="A61" s="9"/>
      <c r="B61" s="9"/>
    </row>
    <row r="62" spans="1:10" ht="15" customHeight="1">
      <c r="A62" s="9" t="s">
        <v>114</v>
      </c>
      <c r="B62" s="9"/>
    </row>
    <row r="63" spans="1:10" ht="15" customHeight="1">
      <c r="A63" s="9" t="s">
        <v>109</v>
      </c>
      <c r="B63" s="9"/>
    </row>
    <row r="64" spans="1:10" ht="15" customHeight="1">
      <c r="A64" s="9" t="s">
        <v>115</v>
      </c>
      <c r="B64" s="9"/>
    </row>
    <row r="65" spans="1:2" ht="15" customHeight="1">
      <c r="A65" s="9" t="s">
        <v>116</v>
      </c>
      <c r="B65" s="9"/>
    </row>
    <row r="66" spans="1:2" ht="15" customHeight="1">
      <c r="A66" s="9" t="s">
        <v>111</v>
      </c>
      <c r="B66" s="9"/>
    </row>
    <row r="67" spans="1:2" ht="15" customHeight="1">
      <c r="A67" s="9" t="s">
        <v>117</v>
      </c>
      <c r="B67" s="9"/>
    </row>
    <row r="68" spans="1:2" ht="13.2" customHeight="1">
      <c r="A68" s="9"/>
      <c r="B68" s="9"/>
    </row>
    <row r="69" spans="1:2" ht="15" customHeight="1">
      <c r="A69" s="254" t="s">
        <v>203</v>
      </c>
      <c r="B69" s="9"/>
    </row>
    <row r="70" spans="1:2">
      <c r="A70" s="9"/>
      <c r="B70" s="9"/>
    </row>
    <row r="71" spans="1:2">
      <c r="A71" s="9"/>
      <c r="B71" s="9"/>
    </row>
    <row r="72" spans="1:2">
      <c r="A72" s="9"/>
      <c r="B72" s="9"/>
    </row>
    <row r="73" spans="1:2">
      <c r="A73" s="9"/>
      <c r="B73" s="9"/>
    </row>
    <row r="74" spans="1:2">
      <c r="A74" s="9"/>
      <c r="B74" s="9"/>
    </row>
    <row r="75" spans="1:2">
      <c r="A75" s="9"/>
      <c r="B75" s="9"/>
    </row>
    <row r="76" spans="1:2">
      <c r="A76" s="9"/>
      <c r="B76" s="9"/>
    </row>
  </sheetData>
  <phoneticPr fontId="4" type="noConversion"/>
  <printOptions horizontalCentered="1" verticalCentered="1"/>
  <pageMargins left="0.5" right="1" top="0.69930555555555596" bottom="0.44930555599999999" header="0" footer="0"/>
  <pageSetup scale="76"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IV71"/>
  <sheetViews>
    <sheetView showZeros="0" showOutlineSymbols="0" zoomScaleNormal="100" workbookViewId="0">
      <pane ySplit="6" topLeftCell="A7" activePane="bottomLeft" state="frozen"/>
      <selection pane="bottomLeft"/>
    </sheetView>
  </sheetViews>
  <sheetFormatPr defaultColWidth="12.6640625" defaultRowHeight="13.2"/>
  <cols>
    <col min="1" max="1" width="13.33203125" style="83" customWidth="1"/>
    <col min="2" max="2" width="16.6640625" style="84" customWidth="1"/>
    <col min="3" max="6" width="13.33203125" style="85" customWidth="1"/>
    <col min="7" max="7" width="14.44140625" style="85" customWidth="1"/>
    <col min="8" max="8" width="13.33203125" style="85" customWidth="1"/>
    <col min="9" max="9" width="12.21875" style="85" customWidth="1"/>
    <col min="10" max="10" width="12.21875" style="51" customWidth="1"/>
    <col min="11" max="31" width="12.6640625" style="51" customWidth="1"/>
    <col min="32" max="16384" width="12.6640625" style="52"/>
  </cols>
  <sheetData>
    <row r="1" spans="1:256" s="50" customFormat="1" ht="16.2" thickBot="1">
      <c r="A1" s="47" t="s">
        <v>118</v>
      </c>
      <c r="B1" s="47"/>
      <c r="C1" s="47"/>
      <c r="D1" s="47"/>
      <c r="E1" s="47"/>
      <c r="F1" s="47"/>
      <c r="G1" s="47"/>
      <c r="H1" s="47"/>
      <c r="I1" s="48" t="s">
        <v>6</v>
      </c>
      <c r="J1" s="48"/>
      <c r="K1" s="49"/>
      <c r="L1" s="49"/>
      <c r="M1" s="49"/>
      <c r="N1" s="49"/>
      <c r="O1" s="49"/>
      <c r="P1" s="49"/>
      <c r="Q1" s="49"/>
      <c r="R1" s="49"/>
      <c r="S1" s="49"/>
      <c r="T1" s="49"/>
      <c r="U1" s="49"/>
      <c r="V1" s="49"/>
      <c r="W1" s="49"/>
      <c r="X1" s="49"/>
      <c r="Y1" s="49"/>
      <c r="Z1" s="49"/>
      <c r="AA1" s="49"/>
      <c r="AB1" s="49"/>
      <c r="AC1" s="49"/>
      <c r="AD1" s="49"/>
      <c r="AE1" s="49"/>
    </row>
    <row r="2" spans="1:256" ht="21" customHeight="1" thickTop="1">
      <c r="A2" s="52"/>
      <c r="B2" s="240"/>
      <c r="C2" s="98" t="s">
        <v>0</v>
      </c>
      <c r="D2" s="99"/>
      <c r="E2" s="99"/>
      <c r="F2" s="105" t="s">
        <v>43</v>
      </c>
      <c r="G2" s="106"/>
      <c r="H2" s="100" t="s">
        <v>91</v>
      </c>
      <c r="I2" s="101"/>
      <c r="J2" s="101"/>
      <c r="K2" s="236"/>
    </row>
    <row r="3" spans="1:256" ht="42" customHeight="1">
      <c r="A3" s="256" t="s">
        <v>79</v>
      </c>
      <c r="B3" s="255" t="s">
        <v>218</v>
      </c>
      <c r="C3" s="94" t="s">
        <v>5</v>
      </c>
      <c r="D3" s="95" t="s">
        <v>1</v>
      </c>
      <c r="E3" s="94" t="s">
        <v>92</v>
      </c>
      <c r="F3" s="94" t="s">
        <v>3</v>
      </c>
      <c r="G3" s="95" t="s">
        <v>52</v>
      </c>
      <c r="H3" s="95" t="s">
        <v>2</v>
      </c>
      <c r="I3" s="103" t="s">
        <v>39</v>
      </c>
      <c r="J3" s="104"/>
      <c r="K3" s="236"/>
    </row>
    <row r="4" spans="1:256" ht="18" customHeight="1">
      <c r="A4" s="86"/>
      <c r="B4" s="87"/>
      <c r="C4" s="88"/>
      <c r="D4" s="88"/>
      <c r="E4" s="88"/>
      <c r="F4" s="88"/>
      <c r="G4" s="89"/>
      <c r="H4" s="88"/>
      <c r="I4" s="95" t="s">
        <v>4</v>
      </c>
      <c r="J4" s="102" t="s">
        <v>93</v>
      </c>
      <c r="K4" s="236"/>
    </row>
    <row r="5" spans="1:256" ht="15" customHeight="1">
      <c r="A5" s="91"/>
      <c r="B5" s="87"/>
      <c r="C5" s="88"/>
      <c r="D5" s="88"/>
      <c r="E5" s="88"/>
      <c r="F5" s="88"/>
      <c r="G5" s="89"/>
      <c r="H5" s="90"/>
      <c r="I5" s="90"/>
      <c r="J5" s="97" t="s">
        <v>10</v>
      </c>
      <c r="K5" s="236"/>
    </row>
    <row r="6" spans="1:256" ht="15" customHeight="1">
      <c r="A6" s="3"/>
      <c r="B6" s="53" t="s">
        <v>189</v>
      </c>
      <c r="C6" s="107" t="s">
        <v>187</v>
      </c>
      <c r="D6" s="108"/>
      <c r="E6" s="108"/>
      <c r="F6" s="108"/>
      <c r="G6" s="108"/>
      <c r="H6" s="108"/>
      <c r="I6" s="107" t="s">
        <v>188</v>
      </c>
      <c r="J6" s="108"/>
      <c r="K6" s="23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c r="A7" s="54">
        <v>1970</v>
      </c>
      <c r="B7" s="55">
        <v>203.84899999999999</v>
      </c>
      <c r="C7" s="56">
        <v>3531.5</v>
      </c>
      <c r="D7" s="57">
        <v>95.1</v>
      </c>
      <c r="E7" s="57">
        <f t="shared" ref="E7:E37" si="0">C7+D7</f>
        <v>3626.6</v>
      </c>
      <c r="F7" s="57">
        <v>102.3</v>
      </c>
      <c r="G7" s="57">
        <v>11</v>
      </c>
      <c r="H7" s="57">
        <f t="shared" ref="H7:H24" si="1">E7-F7-G7</f>
        <v>3513.2999999999997</v>
      </c>
      <c r="I7" s="57">
        <f t="shared" ref="I7:I36" si="2">IF(H7=0,0,IF(B7=0,0,H7/B7))</f>
        <v>17.234815966720465</v>
      </c>
      <c r="J7" s="57">
        <f>IF(H7=0,0,IF(B7=0,0,(H7*0.96)/B7))</f>
        <v>16.545423328051644</v>
      </c>
    </row>
    <row r="8" spans="1:256">
      <c r="A8" s="58">
        <v>1971</v>
      </c>
      <c r="B8" s="59">
        <v>206.46599999999998</v>
      </c>
      <c r="C8" s="60">
        <v>3483.9</v>
      </c>
      <c r="D8" s="61">
        <v>80.3</v>
      </c>
      <c r="E8" s="61">
        <f t="shared" si="0"/>
        <v>3564.2000000000003</v>
      </c>
      <c r="F8" s="61">
        <v>118.8</v>
      </c>
      <c r="G8" s="61">
        <v>14.3</v>
      </c>
      <c r="H8" s="61">
        <f t="shared" si="1"/>
        <v>3431.1</v>
      </c>
      <c r="I8" s="61">
        <f t="shared" si="2"/>
        <v>16.618232541919735</v>
      </c>
      <c r="J8" s="61">
        <f t="shared" ref="J8:J36" si="3">IF(H8=0,0,IF(B8=0,0,(H8*0.96)/B8))</f>
        <v>15.953503240242947</v>
      </c>
    </row>
    <row r="9" spans="1:256">
      <c r="A9" s="58">
        <v>1972</v>
      </c>
      <c r="B9" s="59">
        <v>208.917</v>
      </c>
      <c r="C9" s="60">
        <v>3342</v>
      </c>
      <c r="D9" s="61">
        <v>103.5</v>
      </c>
      <c r="E9" s="61">
        <f t="shared" si="0"/>
        <v>3445.5</v>
      </c>
      <c r="F9" s="61">
        <v>149.69999999999999</v>
      </c>
      <c r="G9" s="61">
        <v>19.3</v>
      </c>
      <c r="H9" s="61">
        <f t="shared" si="1"/>
        <v>3276.5</v>
      </c>
      <c r="I9" s="61">
        <f t="shared" si="2"/>
        <v>15.683261773814481</v>
      </c>
      <c r="J9" s="61">
        <f t="shared" si="3"/>
        <v>15.055931302861902</v>
      </c>
    </row>
    <row r="10" spans="1:256">
      <c r="A10" s="58">
        <v>1973</v>
      </c>
      <c r="B10" s="59">
        <v>210.98500000000001</v>
      </c>
      <c r="C10" s="60">
        <v>3539.4</v>
      </c>
      <c r="D10" s="61">
        <v>90</v>
      </c>
      <c r="E10" s="61">
        <f t="shared" si="0"/>
        <v>3629.4</v>
      </c>
      <c r="F10" s="61">
        <v>181.9</v>
      </c>
      <c r="G10" s="61">
        <v>13.3</v>
      </c>
      <c r="H10" s="61">
        <f t="shared" si="1"/>
        <v>3434.2</v>
      </c>
      <c r="I10" s="61">
        <f t="shared" si="2"/>
        <v>16.276986515629073</v>
      </c>
      <c r="J10" s="61">
        <f t="shared" si="3"/>
        <v>15.625907055003909</v>
      </c>
    </row>
    <row r="11" spans="1:256">
      <c r="A11" s="58">
        <v>1974</v>
      </c>
      <c r="B11" s="59">
        <v>212.93199999999999</v>
      </c>
      <c r="C11" s="60">
        <v>3690.5</v>
      </c>
      <c r="D11" s="61">
        <v>79.2</v>
      </c>
      <c r="E11" s="61">
        <f t="shared" si="0"/>
        <v>3769.7</v>
      </c>
      <c r="F11" s="61">
        <v>232.8</v>
      </c>
      <c r="G11" s="61">
        <v>11.4</v>
      </c>
      <c r="H11" s="61">
        <f t="shared" si="1"/>
        <v>3525.4999999999995</v>
      </c>
      <c r="I11" s="61">
        <f t="shared" si="2"/>
        <v>16.556928972629759</v>
      </c>
      <c r="J11" s="61">
        <f t="shared" si="3"/>
        <v>15.894651813724568</v>
      </c>
    </row>
    <row r="12" spans="1:256">
      <c r="A12" s="58">
        <v>1975</v>
      </c>
      <c r="B12" s="59">
        <v>214.93100000000001</v>
      </c>
      <c r="C12" s="60">
        <v>4357</v>
      </c>
      <c r="D12" s="61">
        <v>119.1</v>
      </c>
      <c r="E12" s="61">
        <f t="shared" si="0"/>
        <v>4476.1000000000004</v>
      </c>
      <c r="F12" s="61">
        <v>236.3</v>
      </c>
      <c r="G12" s="61">
        <v>9.4</v>
      </c>
      <c r="H12" s="61">
        <f t="shared" si="1"/>
        <v>4230.4000000000005</v>
      </c>
      <c r="I12" s="61">
        <f t="shared" si="2"/>
        <v>19.682595809818036</v>
      </c>
      <c r="J12" s="61">
        <f t="shared" si="3"/>
        <v>18.895291977425313</v>
      </c>
      <c r="K12" s="62"/>
      <c r="L12" s="62"/>
      <c r="M12" s="62"/>
      <c r="N12" s="62"/>
      <c r="O12" s="62"/>
      <c r="P12" s="62"/>
      <c r="Q12" s="62"/>
      <c r="R12" s="62"/>
      <c r="S12" s="62"/>
      <c r="T12" s="62"/>
      <c r="U12" s="62"/>
      <c r="V12" s="62"/>
      <c r="W12" s="62"/>
      <c r="X12" s="62"/>
      <c r="Y12" s="62"/>
      <c r="Z12" s="62"/>
      <c r="AA12" s="62"/>
      <c r="AB12" s="62"/>
      <c r="AC12" s="62"/>
      <c r="AD12" s="62"/>
      <c r="AE12" s="62"/>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c r="A13" s="54">
        <v>1976</v>
      </c>
      <c r="B13" s="55">
        <v>217.095</v>
      </c>
      <c r="C13" s="56">
        <v>3915.8</v>
      </c>
      <c r="D13" s="57">
        <v>103.3</v>
      </c>
      <c r="E13" s="57">
        <f t="shared" si="0"/>
        <v>4019.1000000000004</v>
      </c>
      <c r="F13" s="57">
        <v>267.89999999999998</v>
      </c>
      <c r="G13" s="57">
        <v>7.4</v>
      </c>
      <c r="H13" s="57">
        <f t="shared" si="1"/>
        <v>3743.8</v>
      </c>
      <c r="I13" s="57">
        <f t="shared" si="2"/>
        <v>17.24498491443838</v>
      </c>
      <c r="J13" s="57">
        <f t="shared" si="3"/>
        <v>16.555185517860846</v>
      </c>
      <c r="K13" s="62"/>
      <c r="L13" s="62"/>
      <c r="M13" s="62"/>
      <c r="N13" s="62"/>
      <c r="O13" s="62"/>
      <c r="P13" s="62"/>
      <c r="Q13" s="62"/>
      <c r="R13" s="62"/>
      <c r="S13" s="62"/>
      <c r="T13" s="62"/>
      <c r="U13" s="62"/>
      <c r="V13" s="62"/>
      <c r="W13" s="62"/>
      <c r="X13" s="62"/>
      <c r="Y13" s="62"/>
      <c r="Z13" s="62"/>
      <c r="AA13" s="62"/>
      <c r="AB13" s="62"/>
      <c r="AC13" s="62"/>
      <c r="AD13" s="62"/>
      <c r="AE13" s="62"/>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row>
    <row r="14" spans="1:256">
      <c r="A14" s="54">
        <v>1977</v>
      </c>
      <c r="B14" s="55">
        <v>219.179</v>
      </c>
      <c r="C14" s="56">
        <v>3859.6</v>
      </c>
      <c r="D14" s="57">
        <v>123.6</v>
      </c>
      <c r="E14" s="57">
        <f t="shared" si="0"/>
        <v>3983.2</v>
      </c>
      <c r="F14" s="57">
        <v>316.8</v>
      </c>
      <c r="G14" s="57">
        <v>8.5</v>
      </c>
      <c r="H14" s="57">
        <f t="shared" si="1"/>
        <v>3657.8999999999996</v>
      </c>
      <c r="I14" s="57">
        <f t="shared" si="2"/>
        <v>16.689098864398503</v>
      </c>
      <c r="J14" s="57">
        <f t="shared" si="3"/>
        <v>16.021534909822563</v>
      </c>
      <c r="K14" s="62"/>
      <c r="L14" s="62"/>
      <c r="M14" s="62"/>
      <c r="N14" s="62"/>
      <c r="O14" s="62"/>
      <c r="P14" s="62"/>
      <c r="Q14" s="62"/>
      <c r="R14" s="62"/>
      <c r="S14" s="62"/>
      <c r="T14" s="62"/>
      <c r="U14" s="62"/>
      <c r="V14" s="62"/>
      <c r="W14" s="62"/>
      <c r="X14" s="62"/>
      <c r="Y14" s="62"/>
      <c r="Z14" s="62"/>
      <c r="AA14" s="62"/>
      <c r="AB14" s="62"/>
      <c r="AC14" s="62"/>
      <c r="AD14" s="62"/>
      <c r="AE14" s="62"/>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row>
    <row r="15" spans="1:256">
      <c r="A15" s="54">
        <v>1978</v>
      </c>
      <c r="B15" s="55">
        <v>221.47699999999998</v>
      </c>
      <c r="C15" s="56">
        <v>4210.3999999999996</v>
      </c>
      <c r="D15" s="57">
        <v>157.19999999999999</v>
      </c>
      <c r="E15" s="57">
        <f t="shared" si="0"/>
        <v>4367.5999999999995</v>
      </c>
      <c r="F15" s="57">
        <v>337.15199999999999</v>
      </c>
      <c r="G15" s="57">
        <v>13.1</v>
      </c>
      <c r="H15" s="57">
        <f t="shared" si="1"/>
        <v>4017.3479999999995</v>
      </c>
      <c r="I15" s="57">
        <f t="shared" si="2"/>
        <v>18.138894783656994</v>
      </c>
      <c r="J15" s="57">
        <f t="shared" si="3"/>
        <v>17.413338992310713</v>
      </c>
      <c r="K15" s="62"/>
      <c r="L15" s="62"/>
      <c r="M15" s="62"/>
      <c r="N15" s="62"/>
      <c r="O15" s="62"/>
      <c r="P15" s="62"/>
      <c r="Q15" s="62"/>
      <c r="R15" s="62"/>
      <c r="S15" s="62"/>
      <c r="T15" s="62"/>
      <c r="U15" s="62"/>
      <c r="V15" s="62"/>
      <c r="W15" s="62"/>
      <c r="X15" s="62"/>
      <c r="Y15" s="62"/>
      <c r="Z15" s="62"/>
      <c r="AA15" s="62"/>
      <c r="AB15" s="62"/>
      <c r="AC15" s="62"/>
      <c r="AD15" s="62"/>
      <c r="AE15" s="62"/>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row>
    <row r="16" spans="1:256">
      <c r="A16" s="54">
        <v>1979</v>
      </c>
      <c r="B16" s="55">
        <v>223.86500000000001</v>
      </c>
      <c r="C16" s="56">
        <v>4288.6000000000004</v>
      </c>
      <c r="D16" s="57">
        <v>153</v>
      </c>
      <c r="E16" s="57">
        <f t="shared" si="0"/>
        <v>4441.6000000000004</v>
      </c>
      <c r="F16" s="57">
        <v>545.38</v>
      </c>
      <c r="G16" s="57">
        <v>14.8</v>
      </c>
      <c r="H16" s="57">
        <f t="shared" si="1"/>
        <v>3881.42</v>
      </c>
      <c r="I16" s="57">
        <f t="shared" si="2"/>
        <v>17.33821722913363</v>
      </c>
      <c r="J16" s="57">
        <f t="shared" si="3"/>
        <v>16.644688539968282</v>
      </c>
      <c r="K16" s="62"/>
      <c r="L16" s="62"/>
      <c r="M16" s="62"/>
      <c r="N16" s="62"/>
      <c r="O16" s="62"/>
      <c r="P16" s="62"/>
      <c r="Q16" s="62"/>
      <c r="R16" s="62"/>
      <c r="S16" s="62"/>
      <c r="T16" s="62"/>
      <c r="U16" s="62"/>
      <c r="V16" s="62"/>
      <c r="W16" s="62"/>
      <c r="X16" s="62"/>
      <c r="Y16" s="62"/>
      <c r="Z16" s="62"/>
      <c r="AA16" s="62"/>
      <c r="AB16" s="62"/>
      <c r="AC16" s="62"/>
      <c r="AD16" s="62"/>
      <c r="AE16" s="62"/>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row>
    <row r="17" spans="1:256">
      <c r="A17" s="54">
        <v>1980</v>
      </c>
      <c r="B17" s="55">
        <v>226.45099999999999</v>
      </c>
      <c r="C17" s="56">
        <v>4934.1000000000004</v>
      </c>
      <c r="D17" s="57">
        <v>177.2</v>
      </c>
      <c r="E17" s="57">
        <f t="shared" si="0"/>
        <v>5111.3</v>
      </c>
      <c r="F17" s="57">
        <v>697.41</v>
      </c>
      <c r="G17" s="57">
        <v>18.600000000000001</v>
      </c>
      <c r="H17" s="57">
        <f t="shared" si="1"/>
        <v>4395.29</v>
      </c>
      <c r="I17" s="57">
        <f t="shared" si="2"/>
        <v>19.409452817607342</v>
      </c>
      <c r="J17" s="57">
        <f t="shared" si="3"/>
        <v>18.633074704903049</v>
      </c>
      <c r="K17" s="62"/>
      <c r="L17" s="62"/>
      <c r="M17" s="62"/>
      <c r="N17" s="62"/>
      <c r="O17" s="62"/>
      <c r="P17" s="62"/>
      <c r="Q17" s="62"/>
      <c r="R17" s="62"/>
      <c r="S17" s="62"/>
      <c r="T17" s="62"/>
      <c r="U17" s="62"/>
      <c r="V17" s="62"/>
      <c r="W17" s="62"/>
      <c r="X17" s="62"/>
      <c r="Y17" s="62"/>
      <c r="Z17" s="62"/>
      <c r="AA17" s="62"/>
      <c r="AB17" s="62"/>
      <c r="AC17" s="62"/>
      <c r="AD17" s="62"/>
      <c r="AE17" s="62"/>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c r="A18" s="58">
        <v>1981</v>
      </c>
      <c r="B18" s="59">
        <v>228.93700000000001</v>
      </c>
      <c r="C18" s="60">
        <v>4442.2</v>
      </c>
      <c r="D18" s="61">
        <v>149.69999999999999</v>
      </c>
      <c r="E18" s="61">
        <f t="shared" si="0"/>
        <v>4591.8999999999996</v>
      </c>
      <c r="F18" s="61">
        <v>682.71199999999999</v>
      </c>
      <c r="G18" s="61">
        <v>14.4</v>
      </c>
      <c r="H18" s="61">
        <f t="shared" si="1"/>
        <v>3894.7879999999996</v>
      </c>
      <c r="I18" s="61">
        <f t="shared" si="2"/>
        <v>17.012488151762273</v>
      </c>
      <c r="J18" s="61">
        <f t="shared" si="3"/>
        <v>16.331988625691782</v>
      </c>
      <c r="K18" s="62"/>
      <c r="L18" s="62"/>
      <c r="M18" s="62"/>
      <c r="N18" s="62"/>
      <c r="O18" s="62"/>
      <c r="P18" s="62"/>
      <c r="Q18" s="62"/>
      <c r="R18" s="62"/>
      <c r="S18" s="62"/>
      <c r="T18" s="62"/>
      <c r="U18" s="62"/>
      <c r="V18" s="62"/>
      <c r="W18" s="62"/>
      <c r="X18" s="62"/>
      <c r="Y18" s="62"/>
      <c r="Z18" s="62"/>
      <c r="AA18" s="62"/>
      <c r="AB18" s="62"/>
      <c r="AC18" s="62"/>
      <c r="AD18" s="62"/>
      <c r="AE18" s="62"/>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row>
    <row r="19" spans="1:256">
      <c r="A19" s="58">
        <v>1982</v>
      </c>
      <c r="B19" s="59">
        <v>231.15700000000001</v>
      </c>
      <c r="C19" s="60">
        <v>4536.7</v>
      </c>
      <c r="D19" s="61">
        <v>197.5</v>
      </c>
      <c r="E19" s="61">
        <f t="shared" si="0"/>
        <v>4734.2</v>
      </c>
      <c r="F19" s="61">
        <v>629.65800000000002</v>
      </c>
      <c r="G19" s="61">
        <v>12.6</v>
      </c>
      <c r="H19" s="61">
        <f t="shared" si="1"/>
        <v>4091.9419999999996</v>
      </c>
      <c r="I19" s="61">
        <f t="shared" si="2"/>
        <v>17.702003400286383</v>
      </c>
      <c r="J19" s="61">
        <f t="shared" si="3"/>
        <v>16.993923264274926</v>
      </c>
      <c r="K19" s="62"/>
      <c r="L19" s="62"/>
      <c r="M19" s="62"/>
      <c r="N19" s="62"/>
      <c r="O19" s="62"/>
      <c r="P19" s="62"/>
      <c r="Q19" s="62"/>
      <c r="R19" s="62"/>
      <c r="S19" s="62"/>
      <c r="T19" s="62"/>
      <c r="U19" s="62"/>
      <c r="V19" s="62"/>
      <c r="W19" s="62"/>
      <c r="X19" s="62"/>
      <c r="Y19" s="62"/>
      <c r="Z19" s="62"/>
      <c r="AA19" s="62"/>
      <c r="AB19" s="62"/>
      <c r="AC19" s="62"/>
      <c r="AD19" s="62"/>
      <c r="AE19" s="62"/>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row>
    <row r="20" spans="1:256">
      <c r="A20" s="58">
        <v>1983</v>
      </c>
      <c r="B20" s="59">
        <v>233.322</v>
      </c>
      <c r="C20" s="60">
        <v>4620.5</v>
      </c>
      <c r="D20" s="61">
        <v>233.5</v>
      </c>
      <c r="E20" s="61">
        <f t="shared" si="0"/>
        <v>4854</v>
      </c>
      <c r="F20" s="61">
        <v>544.21600000000001</v>
      </c>
      <c r="G20" s="61">
        <v>9.5</v>
      </c>
      <c r="H20" s="61">
        <f t="shared" si="1"/>
        <v>4300.2839999999997</v>
      </c>
      <c r="I20" s="61">
        <f t="shared" si="2"/>
        <v>18.43068377606912</v>
      </c>
      <c r="J20" s="61">
        <f t="shared" si="3"/>
        <v>17.693456425026355</v>
      </c>
      <c r="K20" s="62"/>
      <c r="L20" s="62"/>
      <c r="M20" s="62"/>
      <c r="N20" s="62"/>
      <c r="O20" s="62"/>
      <c r="P20" s="62"/>
      <c r="Q20" s="62"/>
      <c r="R20" s="62"/>
      <c r="S20" s="62"/>
      <c r="T20" s="62"/>
      <c r="U20" s="62"/>
      <c r="V20" s="62"/>
      <c r="W20" s="62"/>
      <c r="X20" s="62"/>
      <c r="Y20" s="62"/>
      <c r="Z20" s="62"/>
      <c r="AA20" s="62"/>
      <c r="AB20" s="62"/>
      <c r="AC20" s="62"/>
      <c r="AD20" s="62"/>
      <c r="AE20" s="62"/>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row>
    <row r="21" spans="1:256">
      <c r="A21" s="58">
        <v>1984</v>
      </c>
      <c r="B21" s="59">
        <v>235.38499999999999</v>
      </c>
      <c r="C21" s="60">
        <v>4654.6000000000004</v>
      </c>
      <c r="D21" s="61">
        <v>241.9</v>
      </c>
      <c r="E21" s="61">
        <f t="shared" si="0"/>
        <v>4896.5</v>
      </c>
      <c r="F21" s="61">
        <v>528.33000000000004</v>
      </c>
      <c r="G21" s="61">
        <v>9.9</v>
      </c>
      <c r="H21" s="61">
        <f t="shared" si="1"/>
        <v>4358.2700000000004</v>
      </c>
      <c r="I21" s="61">
        <f t="shared" si="2"/>
        <v>18.5154958897126</v>
      </c>
      <c r="J21" s="61">
        <f t="shared" si="3"/>
        <v>17.7748760541241</v>
      </c>
      <c r="K21" s="62"/>
      <c r="L21" s="62"/>
      <c r="M21" s="62"/>
      <c r="N21" s="62"/>
      <c r="O21" s="62"/>
      <c r="P21" s="62"/>
      <c r="Q21" s="62"/>
      <c r="R21" s="62"/>
      <c r="S21" s="62"/>
      <c r="T21" s="62"/>
      <c r="U21" s="62"/>
      <c r="V21" s="62"/>
      <c r="W21" s="62"/>
      <c r="X21" s="62"/>
      <c r="Y21" s="62"/>
      <c r="Z21" s="62"/>
      <c r="AA21" s="62"/>
      <c r="AB21" s="62"/>
      <c r="AC21" s="62"/>
      <c r="AD21" s="62"/>
      <c r="AE21" s="62"/>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row>
    <row r="22" spans="1:256">
      <c r="A22" s="58">
        <v>1985</v>
      </c>
      <c r="B22" s="59">
        <v>237.46799999999999</v>
      </c>
      <c r="C22" s="60">
        <v>4221.7</v>
      </c>
      <c r="D22" s="61">
        <v>314.60000000000002</v>
      </c>
      <c r="E22" s="61">
        <f t="shared" si="0"/>
        <v>4536.3</v>
      </c>
      <c r="F22" s="61">
        <v>390.19200000000001</v>
      </c>
      <c r="G22" s="61">
        <v>9.9</v>
      </c>
      <c r="H22" s="61">
        <f t="shared" si="1"/>
        <v>4136.2080000000005</v>
      </c>
      <c r="I22" s="61">
        <f t="shared" si="2"/>
        <v>17.417959472434184</v>
      </c>
      <c r="J22" s="61">
        <f t="shared" si="3"/>
        <v>16.721241093536818</v>
      </c>
      <c r="K22" s="62"/>
      <c r="L22" s="62"/>
      <c r="M22" s="62"/>
      <c r="N22" s="62"/>
      <c r="O22" s="62"/>
      <c r="P22" s="62"/>
      <c r="Q22" s="62"/>
      <c r="R22" s="62"/>
      <c r="S22" s="62"/>
      <c r="T22" s="62"/>
      <c r="U22" s="62"/>
      <c r="V22" s="62"/>
      <c r="W22" s="62"/>
      <c r="X22" s="62"/>
      <c r="Y22" s="62"/>
      <c r="Z22" s="62"/>
      <c r="AA22" s="62"/>
      <c r="AB22" s="62"/>
      <c r="AC22" s="62"/>
      <c r="AD22" s="62"/>
      <c r="AE22" s="62"/>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c r="A23" s="54">
        <v>1986</v>
      </c>
      <c r="B23" s="55">
        <v>239.63800000000001</v>
      </c>
      <c r="C23" s="56">
        <v>4463.6000000000004</v>
      </c>
      <c r="D23" s="57">
        <v>310.2</v>
      </c>
      <c r="E23" s="57">
        <f t="shared" si="0"/>
        <v>4773.8</v>
      </c>
      <c r="F23" s="57">
        <v>445.702</v>
      </c>
      <c r="G23" s="57">
        <v>14.1</v>
      </c>
      <c r="H23" s="57">
        <f t="shared" si="1"/>
        <v>4313.9979999999996</v>
      </c>
      <c r="I23" s="57">
        <f t="shared" si="2"/>
        <v>18.002144901893686</v>
      </c>
      <c r="J23" s="57">
        <f t="shared" si="3"/>
        <v>17.28205910581794</v>
      </c>
      <c r="K23" s="62"/>
      <c r="L23" s="62"/>
      <c r="M23" s="62"/>
      <c r="N23" s="62"/>
      <c r="O23" s="62"/>
      <c r="P23" s="62"/>
      <c r="Q23" s="62"/>
      <c r="R23" s="62"/>
      <c r="S23" s="62"/>
      <c r="T23" s="62"/>
      <c r="U23" s="62"/>
      <c r="V23" s="62"/>
      <c r="W23" s="62"/>
      <c r="X23" s="62"/>
      <c r="Y23" s="62"/>
      <c r="Z23" s="62"/>
      <c r="AA23" s="62"/>
      <c r="AB23" s="62"/>
      <c r="AC23" s="62"/>
      <c r="AD23" s="62"/>
      <c r="AE23" s="62"/>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row>
    <row r="24" spans="1:256">
      <c r="A24" s="54">
        <v>1987</v>
      </c>
      <c r="B24" s="55">
        <v>241.78399999999999</v>
      </c>
      <c r="C24" s="56">
        <v>5610.1</v>
      </c>
      <c r="D24" s="57">
        <v>262.8</v>
      </c>
      <c r="E24" s="57">
        <f t="shared" si="0"/>
        <v>5872.9000000000005</v>
      </c>
      <c r="F24" s="57">
        <v>780.702</v>
      </c>
      <c r="G24" s="57">
        <v>10.3</v>
      </c>
      <c r="H24" s="57">
        <f t="shared" si="1"/>
        <v>5081.8980000000001</v>
      </c>
      <c r="I24" s="57">
        <f t="shared" si="2"/>
        <v>21.018338682460378</v>
      </c>
      <c r="J24" s="57">
        <f t="shared" si="3"/>
        <v>20.177605135161965</v>
      </c>
      <c r="K24" s="62"/>
      <c r="L24" s="62"/>
      <c r="M24" s="62"/>
      <c r="N24" s="62"/>
      <c r="O24" s="62"/>
      <c r="P24" s="62"/>
      <c r="Q24" s="62"/>
      <c r="R24" s="62"/>
      <c r="S24" s="62"/>
      <c r="T24" s="62"/>
      <c r="U24" s="62"/>
      <c r="V24" s="62"/>
      <c r="W24" s="62"/>
      <c r="X24" s="62"/>
      <c r="Y24" s="62"/>
      <c r="Z24" s="62"/>
      <c r="AA24" s="62"/>
      <c r="AB24" s="62"/>
      <c r="AC24" s="62"/>
      <c r="AD24" s="62"/>
      <c r="AE24" s="62"/>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row>
    <row r="25" spans="1:256">
      <c r="A25" s="54">
        <v>1988</v>
      </c>
      <c r="B25" s="55">
        <v>243.98099999999999</v>
      </c>
      <c r="C25" s="56">
        <v>5230.3</v>
      </c>
      <c r="D25" s="57">
        <v>256.3</v>
      </c>
      <c r="E25" s="57">
        <f t="shared" si="0"/>
        <v>5486.6</v>
      </c>
      <c r="F25" s="57">
        <v>602.54300000000001</v>
      </c>
      <c r="G25" s="64" t="s">
        <v>32</v>
      </c>
      <c r="H25" s="57">
        <f>E25-F25</f>
        <v>4884.0570000000007</v>
      </c>
      <c r="I25" s="57">
        <f t="shared" si="2"/>
        <v>20.018185842340184</v>
      </c>
      <c r="J25" s="57">
        <f t="shared" si="3"/>
        <v>19.217458408646579</v>
      </c>
      <c r="K25" s="62"/>
      <c r="L25" s="62"/>
      <c r="M25" s="62"/>
      <c r="N25" s="62"/>
      <c r="O25" s="62"/>
      <c r="P25" s="62"/>
      <c r="Q25" s="62"/>
      <c r="R25" s="62"/>
      <c r="S25" s="62"/>
      <c r="T25" s="62"/>
      <c r="U25" s="62"/>
      <c r="V25" s="62"/>
      <c r="W25" s="62"/>
      <c r="X25" s="62"/>
      <c r="Y25" s="62"/>
      <c r="Z25" s="62"/>
      <c r="AA25" s="62"/>
      <c r="AB25" s="62"/>
      <c r="AC25" s="62"/>
      <c r="AD25" s="62"/>
      <c r="AE25" s="62"/>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row>
    <row r="26" spans="1:256">
      <c r="A26" s="54">
        <v>1989</v>
      </c>
      <c r="B26" s="55">
        <v>246.22399999999999</v>
      </c>
      <c r="C26" s="56">
        <v>5822.3</v>
      </c>
      <c r="D26" s="57">
        <v>227.958</v>
      </c>
      <c r="E26" s="57">
        <f t="shared" si="0"/>
        <v>6050.2579999999998</v>
      </c>
      <c r="F26" s="57">
        <v>773.947</v>
      </c>
      <c r="G26" s="64" t="s">
        <v>32</v>
      </c>
      <c r="H26" s="57">
        <f t="shared" ref="H26:H49" si="4">E26-F26</f>
        <v>5276.3109999999997</v>
      </c>
      <c r="I26" s="57">
        <f t="shared" si="2"/>
        <v>21.428906199233218</v>
      </c>
      <c r="J26" s="57">
        <f t="shared" si="3"/>
        <v>20.571749951263889</v>
      </c>
      <c r="K26" s="62"/>
      <c r="L26" s="62"/>
      <c r="M26" s="62"/>
      <c r="N26" s="62"/>
      <c r="O26" s="62"/>
      <c r="P26" s="62"/>
      <c r="Q26" s="62"/>
      <c r="R26" s="62"/>
      <c r="S26" s="62"/>
      <c r="T26" s="62"/>
      <c r="U26" s="62"/>
      <c r="V26" s="62"/>
      <c r="W26" s="62"/>
      <c r="X26" s="62"/>
      <c r="Y26" s="62"/>
      <c r="Z26" s="62"/>
      <c r="AA26" s="62"/>
      <c r="AB26" s="62"/>
      <c r="AC26" s="62"/>
      <c r="AD26" s="62"/>
      <c r="AE26" s="62"/>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row>
    <row r="27" spans="1:256">
      <c r="A27" s="54">
        <v>1990</v>
      </c>
      <c r="B27" s="55">
        <v>248.65899999999999</v>
      </c>
      <c r="C27" s="56">
        <v>5515</v>
      </c>
      <c r="D27" s="56">
        <v>229.655</v>
      </c>
      <c r="E27" s="57">
        <f t="shared" si="0"/>
        <v>5744.6549999999997</v>
      </c>
      <c r="F27" s="57">
        <v>817.95500000000004</v>
      </c>
      <c r="G27" s="64" t="s">
        <v>32</v>
      </c>
      <c r="H27" s="57">
        <f t="shared" si="4"/>
        <v>4926.7</v>
      </c>
      <c r="I27" s="57">
        <f t="shared" si="2"/>
        <v>19.813077346888711</v>
      </c>
      <c r="J27" s="57">
        <f t="shared" si="3"/>
        <v>19.020554253013163</v>
      </c>
      <c r="K27" s="62"/>
      <c r="L27" s="62"/>
      <c r="M27" s="62"/>
      <c r="N27" s="62"/>
      <c r="O27" s="62"/>
      <c r="P27" s="62"/>
      <c r="Q27" s="62"/>
      <c r="R27" s="62"/>
      <c r="S27" s="62"/>
      <c r="T27" s="62"/>
      <c r="U27" s="62"/>
      <c r="V27" s="62"/>
      <c r="W27" s="62"/>
      <c r="X27" s="62"/>
      <c r="Y27" s="62"/>
      <c r="Z27" s="62"/>
      <c r="AA27" s="62"/>
      <c r="AB27" s="62"/>
      <c r="AC27" s="62"/>
      <c r="AD27" s="62"/>
      <c r="AE27" s="62"/>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c r="A28" s="58">
        <v>1991</v>
      </c>
      <c r="B28" s="59">
        <v>251.88900000000001</v>
      </c>
      <c r="C28" s="60">
        <v>5447</v>
      </c>
      <c r="D28" s="60">
        <v>303.03899999999999</v>
      </c>
      <c r="E28" s="61">
        <f t="shared" si="0"/>
        <v>5750.0389999999998</v>
      </c>
      <c r="F28" s="60">
        <v>1132.0250000000001</v>
      </c>
      <c r="G28" s="65" t="s">
        <v>32</v>
      </c>
      <c r="H28" s="61">
        <f t="shared" si="4"/>
        <v>4618.0139999999992</v>
      </c>
      <c r="I28" s="61">
        <f t="shared" si="2"/>
        <v>18.333527863463665</v>
      </c>
      <c r="J28" s="61">
        <f t="shared" si="3"/>
        <v>17.600186748925118</v>
      </c>
      <c r="K28" s="62"/>
      <c r="L28" s="62"/>
      <c r="M28" s="62"/>
      <c r="N28" s="62"/>
      <c r="O28" s="62"/>
      <c r="P28" s="62"/>
      <c r="Q28" s="62"/>
      <c r="R28" s="62"/>
      <c r="S28" s="62"/>
      <c r="T28" s="62"/>
      <c r="U28" s="62"/>
      <c r="V28" s="62"/>
      <c r="W28" s="62"/>
      <c r="X28" s="62"/>
      <c r="Y28" s="62"/>
      <c r="Z28" s="62"/>
      <c r="AA28" s="62"/>
      <c r="AB28" s="62"/>
      <c r="AC28" s="62"/>
      <c r="AD28" s="62"/>
      <c r="AE28" s="62"/>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row>
    <row r="29" spans="1:256">
      <c r="A29" s="58">
        <v>1992</v>
      </c>
      <c r="B29" s="59">
        <v>255.214</v>
      </c>
      <c r="C29" s="60">
        <v>5767</v>
      </c>
      <c r="D29" s="60">
        <v>259.39999999999998</v>
      </c>
      <c r="E29" s="61">
        <f t="shared" si="0"/>
        <v>6026.4</v>
      </c>
      <c r="F29" s="60">
        <v>1082.2</v>
      </c>
      <c r="G29" s="65" t="s">
        <v>32</v>
      </c>
      <c r="H29" s="61">
        <f t="shared" si="4"/>
        <v>4944.2</v>
      </c>
      <c r="I29" s="61">
        <f t="shared" si="2"/>
        <v>19.372761682352849</v>
      </c>
      <c r="J29" s="61">
        <f t="shared" si="3"/>
        <v>18.597851215058736</v>
      </c>
      <c r="K29" s="62"/>
      <c r="L29" s="62"/>
      <c r="M29" s="62"/>
      <c r="N29" s="62"/>
      <c r="O29" s="62"/>
      <c r="P29" s="62"/>
      <c r="Q29" s="62"/>
      <c r="R29" s="62"/>
      <c r="S29" s="62"/>
      <c r="T29" s="62"/>
      <c r="U29" s="62"/>
      <c r="V29" s="62"/>
      <c r="W29" s="62"/>
      <c r="X29" s="62"/>
      <c r="Y29" s="62"/>
      <c r="Z29" s="62"/>
      <c r="AA29" s="62"/>
      <c r="AB29" s="62"/>
      <c r="AC29" s="62"/>
      <c r="AD29" s="62"/>
      <c r="AE29" s="62"/>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row>
    <row r="30" spans="1:256">
      <c r="A30" s="58">
        <v>1993</v>
      </c>
      <c r="B30" s="59">
        <v>258.67899999999997</v>
      </c>
      <c r="C30" s="60">
        <v>6124.6</v>
      </c>
      <c r="D30" s="60">
        <v>238.9</v>
      </c>
      <c r="E30" s="61">
        <f t="shared" si="0"/>
        <v>6363.5</v>
      </c>
      <c r="F30" s="60">
        <v>1390.6</v>
      </c>
      <c r="G30" s="65" t="s">
        <v>32</v>
      </c>
      <c r="H30" s="61">
        <f t="shared" si="4"/>
        <v>4972.8999999999996</v>
      </c>
      <c r="I30" s="61">
        <f t="shared" si="2"/>
        <v>19.224212247611906</v>
      </c>
      <c r="J30" s="61">
        <f t="shared" si="3"/>
        <v>18.455243757707429</v>
      </c>
      <c r="K30" s="62"/>
      <c r="L30" s="62"/>
      <c r="M30" s="62"/>
      <c r="N30" s="62"/>
      <c r="O30" s="62"/>
      <c r="P30" s="62"/>
      <c r="Q30" s="62"/>
      <c r="R30" s="62"/>
      <c r="S30" s="62"/>
      <c r="T30" s="62"/>
      <c r="U30" s="62"/>
      <c r="V30" s="62"/>
      <c r="W30" s="62"/>
      <c r="X30" s="62"/>
      <c r="Y30" s="62"/>
      <c r="Z30" s="62"/>
      <c r="AA30" s="62"/>
      <c r="AB30" s="62"/>
      <c r="AC30" s="62"/>
      <c r="AD30" s="62"/>
      <c r="AE30" s="62"/>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row>
    <row r="31" spans="1:256">
      <c r="A31" s="58">
        <v>1994</v>
      </c>
      <c r="B31" s="59">
        <v>261.91899999999998</v>
      </c>
      <c r="C31" s="60">
        <v>6368.8</v>
      </c>
      <c r="D31" s="60">
        <v>286.93</v>
      </c>
      <c r="E31" s="61">
        <f t="shared" si="0"/>
        <v>6655.7300000000005</v>
      </c>
      <c r="F31" s="60">
        <v>1526.7</v>
      </c>
      <c r="G31" s="65" t="s">
        <v>32</v>
      </c>
      <c r="H31" s="61">
        <f t="shared" si="4"/>
        <v>5129.0300000000007</v>
      </c>
      <c r="I31" s="61">
        <f t="shared" si="2"/>
        <v>19.582504514754564</v>
      </c>
      <c r="J31" s="61">
        <f t="shared" si="3"/>
        <v>18.799204334164379</v>
      </c>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row>
    <row r="32" spans="1:256">
      <c r="A32" s="58">
        <v>1995</v>
      </c>
      <c r="B32" s="59">
        <v>265.04399999999998</v>
      </c>
      <c r="C32" s="60">
        <v>5840.2</v>
      </c>
      <c r="D32" s="60">
        <v>383.4</v>
      </c>
      <c r="E32" s="61">
        <f t="shared" si="0"/>
        <v>6223.5999999999995</v>
      </c>
      <c r="F32" s="60">
        <v>1217.2</v>
      </c>
      <c r="G32" s="65" t="s">
        <v>32</v>
      </c>
      <c r="H32" s="61">
        <f t="shared" si="4"/>
        <v>5006.3999999999996</v>
      </c>
      <c r="I32" s="61">
        <f t="shared" si="2"/>
        <v>18.888939195001583</v>
      </c>
      <c r="J32" s="61">
        <f t="shared" si="3"/>
        <v>18.133381627201519</v>
      </c>
      <c r="K32" s="62"/>
      <c r="L32" s="62"/>
      <c r="M32" s="62"/>
      <c r="N32" s="62"/>
      <c r="O32" s="62"/>
      <c r="P32" s="62"/>
      <c r="Q32" s="62"/>
      <c r="R32" s="62"/>
      <c r="S32" s="62"/>
      <c r="T32" s="62"/>
      <c r="U32" s="62"/>
      <c r="V32" s="62"/>
      <c r="W32" s="62"/>
      <c r="X32" s="62"/>
      <c r="Y32" s="62"/>
      <c r="Z32" s="62"/>
      <c r="AA32" s="62"/>
      <c r="AB32" s="62"/>
      <c r="AC32" s="62"/>
      <c r="AD32" s="62"/>
      <c r="AE32" s="62"/>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4">
      <c r="A33" s="54">
        <v>1996</v>
      </c>
      <c r="B33" s="55">
        <v>268.15100000000001</v>
      </c>
      <c r="C33" s="56">
        <v>6206.9</v>
      </c>
      <c r="D33" s="56">
        <v>373.3</v>
      </c>
      <c r="E33" s="57">
        <f t="shared" si="0"/>
        <v>6580.2</v>
      </c>
      <c r="F33" s="56">
        <v>1518.3</v>
      </c>
      <c r="G33" s="64" t="s">
        <v>32</v>
      </c>
      <c r="H33" s="57">
        <f t="shared" si="4"/>
        <v>5061.8999999999996</v>
      </c>
      <c r="I33" s="57">
        <f t="shared" si="2"/>
        <v>18.877050617003103</v>
      </c>
      <c r="J33" s="57">
        <f t="shared" si="3"/>
        <v>18.121968592322979</v>
      </c>
      <c r="K33" s="62"/>
      <c r="L33" s="62"/>
      <c r="M33" s="62"/>
      <c r="N33" s="62"/>
      <c r="O33" s="62"/>
      <c r="P33" s="62"/>
      <c r="Q33" s="62"/>
      <c r="R33" s="62"/>
      <c r="S33" s="62"/>
      <c r="T33" s="62"/>
      <c r="U33" s="62"/>
      <c r="V33" s="62"/>
      <c r="W33" s="62"/>
      <c r="X33" s="62"/>
      <c r="Y33" s="62"/>
      <c r="Z33" s="62"/>
      <c r="AA33" s="62"/>
      <c r="AB33" s="62"/>
      <c r="AC33" s="62"/>
      <c r="AD33" s="62"/>
      <c r="AE33" s="62"/>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row>
    <row r="34" spans="1:254">
      <c r="A34" s="54">
        <v>1997</v>
      </c>
      <c r="B34" s="55">
        <v>271.36</v>
      </c>
      <c r="C34" s="56">
        <v>5814.5</v>
      </c>
      <c r="D34" s="66">
        <v>356.4</v>
      </c>
      <c r="E34" s="57">
        <f t="shared" si="0"/>
        <v>6170.9</v>
      </c>
      <c r="F34" s="57">
        <v>1209.0999999999999</v>
      </c>
      <c r="G34" s="64" t="s">
        <v>32</v>
      </c>
      <c r="H34" s="57">
        <f t="shared" si="4"/>
        <v>4961.7999999999993</v>
      </c>
      <c r="I34" s="57">
        <f t="shared" si="2"/>
        <v>18.284935141509429</v>
      </c>
      <c r="J34" s="57">
        <f t="shared" si="3"/>
        <v>17.553537735849055</v>
      </c>
      <c r="K34" s="62"/>
      <c r="L34" s="62"/>
      <c r="M34" s="62"/>
      <c r="N34" s="62"/>
      <c r="O34" s="62"/>
      <c r="P34" s="62"/>
      <c r="Q34" s="62"/>
      <c r="R34" s="62"/>
      <c r="S34" s="62"/>
      <c r="T34" s="62"/>
      <c r="U34" s="62"/>
      <c r="V34" s="62"/>
      <c r="W34" s="62"/>
      <c r="X34" s="62"/>
      <c r="Y34" s="62"/>
      <c r="Z34" s="62"/>
      <c r="AA34" s="62"/>
      <c r="AB34" s="62"/>
      <c r="AC34" s="62"/>
      <c r="AD34" s="62"/>
      <c r="AE34" s="62"/>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row>
    <row r="35" spans="1:254">
      <c r="A35" s="54">
        <v>1998</v>
      </c>
      <c r="B35" s="55">
        <v>274.62599999999998</v>
      </c>
      <c r="C35" s="56">
        <v>6412.5</v>
      </c>
      <c r="D35" s="56">
        <v>344.2</v>
      </c>
      <c r="E35" s="57">
        <f t="shared" si="0"/>
        <v>6756.7</v>
      </c>
      <c r="F35" s="57">
        <v>1487.8</v>
      </c>
      <c r="G35" s="64" t="s">
        <v>32</v>
      </c>
      <c r="H35" s="57">
        <f t="shared" si="4"/>
        <v>5268.9</v>
      </c>
      <c r="I35" s="57">
        <f t="shared" si="2"/>
        <v>19.185728955015186</v>
      </c>
      <c r="J35" s="57">
        <f t="shared" si="3"/>
        <v>18.418299796814576</v>
      </c>
      <c r="K35" s="62"/>
      <c r="L35" s="62"/>
      <c r="M35" s="62"/>
      <c r="N35" s="62"/>
      <c r="O35" s="62"/>
      <c r="P35" s="62"/>
      <c r="Q35" s="62"/>
      <c r="R35" s="62"/>
      <c r="S35" s="62"/>
      <c r="T35" s="62"/>
      <c r="U35" s="62"/>
      <c r="V35" s="62"/>
      <c r="W35" s="62"/>
      <c r="X35" s="62"/>
      <c r="Y35" s="62"/>
      <c r="Z35" s="62"/>
      <c r="AA35" s="62"/>
      <c r="AB35" s="62"/>
      <c r="AC35" s="62"/>
      <c r="AD35" s="62"/>
      <c r="AE35" s="62"/>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row>
    <row r="36" spans="1:254">
      <c r="A36" s="54">
        <v>1999</v>
      </c>
      <c r="B36" s="55">
        <v>277.79000000000002</v>
      </c>
      <c r="C36" s="56">
        <v>5995.7</v>
      </c>
      <c r="D36" s="56">
        <v>377.5</v>
      </c>
      <c r="E36" s="57">
        <f t="shared" si="0"/>
        <v>6373.2</v>
      </c>
      <c r="F36" s="57">
        <v>1175.2</v>
      </c>
      <c r="G36" s="64" t="s">
        <v>32</v>
      </c>
      <c r="H36" s="57">
        <f t="shared" si="4"/>
        <v>5198</v>
      </c>
      <c r="I36" s="57">
        <f t="shared" si="2"/>
        <v>18.711976673026385</v>
      </c>
      <c r="J36" s="57">
        <f t="shared" si="3"/>
        <v>17.963497606105332</v>
      </c>
      <c r="K36" s="62"/>
      <c r="L36" s="62"/>
      <c r="M36" s="62"/>
      <c r="N36" s="62"/>
      <c r="O36" s="62"/>
      <c r="P36" s="62"/>
      <c r="Q36" s="62"/>
      <c r="R36" s="62"/>
      <c r="S36" s="62"/>
      <c r="T36" s="62"/>
      <c r="U36" s="62"/>
      <c r="V36" s="62"/>
      <c r="W36" s="62"/>
      <c r="X36" s="62"/>
      <c r="Y36" s="62"/>
      <c r="Z36" s="62"/>
      <c r="AA36" s="62"/>
      <c r="AB36" s="62"/>
      <c r="AC36" s="62"/>
      <c r="AD36" s="62"/>
      <c r="AE36" s="62"/>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row>
    <row r="37" spans="1:254">
      <c r="A37" s="54">
        <v>2000</v>
      </c>
      <c r="B37" s="55">
        <v>280.976</v>
      </c>
      <c r="C37" s="56">
        <v>6265.5</v>
      </c>
      <c r="D37" s="56">
        <v>358.92731699999996</v>
      </c>
      <c r="E37" s="57">
        <f t="shared" si="0"/>
        <v>6624.4273169999997</v>
      </c>
      <c r="F37" s="56">
        <v>1667.0775299999998</v>
      </c>
      <c r="G37" s="64" t="s">
        <v>32</v>
      </c>
      <c r="H37" s="57">
        <f t="shared" si="4"/>
        <v>4957.3497870000001</v>
      </c>
      <c r="I37" s="57">
        <f t="shared" ref="I37:I42" si="5">IF(H37=0,0,IF(B37=0,0,H37/B37))</f>
        <v>17.643321091481123</v>
      </c>
      <c r="J37" s="57">
        <f t="shared" ref="J37:J42" si="6">IF(H37=0,0,IF(B37=0,0,(H37*0.96)/B37))</f>
        <v>16.937588247821878</v>
      </c>
      <c r="K37" s="62"/>
      <c r="L37" s="62"/>
      <c r="M37" s="62"/>
      <c r="N37" s="62"/>
      <c r="O37" s="62"/>
      <c r="P37" s="62"/>
      <c r="Q37" s="62"/>
      <c r="R37" s="62"/>
      <c r="S37" s="62"/>
      <c r="T37" s="62"/>
      <c r="U37" s="62"/>
      <c r="V37" s="62"/>
      <c r="W37" s="62"/>
      <c r="X37" s="62"/>
      <c r="Y37" s="62"/>
      <c r="Z37" s="62"/>
      <c r="AA37" s="62"/>
      <c r="AB37" s="62"/>
      <c r="AC37" s="62"/>
      <c r="AD37" s="62"/>
      <c r="AE37" s="62"/>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row>
    <row r="38" spans="1:254">
      <c r="A38" s="58">
        <v>2001</v>
      </c>
      <c r="B38" s="59">
        <v>283.92040200000002</v>
      </c>
      <c r="C38" s="60">
        <v>5467.5</v>
      </c>
      <c r="D38" s="60">
        <v>361.40674200000007</v>
      </c>
      <c r="E38" s="61">
        <f t="shared" ref="E38:E43" si="7">C38+D38</f>
        <v>5828.9067420000001</v>
      </c>
      <c r="F38" s="60">
        <v>1353.1433860000002</v>
      </c>
      <c r="G38" s="65" t="s">
        <v>32</v>
      </c>
      <c r="H38" s="61">
        <f t="shared" si="4"/>
        <v>4475.7633559999995</v>
      </c>
      <c r="I38" s="61">
        <f t="shared" si="5"/>
        <v>15.764148417907633</v>
      </c>
      <c r="J38" s="61">
        <f t="shared" si="6"/>
        <v>15.133582481191329</v>
      </c>
      <c r="K38" s="62"/>
      <c r="L38" s="62"/>
      <c r="M38" s="62"/>
      <c r="N38" s="62"/>
      <c r="O38" s="62"/>
      <c r="P38" s="62"/>
      <c r="Q38" s="62"/>
      <c r="R38" s="62"/>
      <c r="S38" s="62"/>
      <c r="T38" s="62"/>
      <c r="U38" s="62"/>
      <c r="V38" s="62"/>
      <c r="W38" s="62"/>
      <c r="X38" s="62"/>
      <c r="Y38" s="62"/>
      <c r="Z38" s="62"/>
      <c r="AA38" s="62"/>
      <c r="AB38" s="62"/>
      <c r="AC38" s="62"/>
      <c r="AD38" s="62"/>
      <c r="AE38" s="62"/>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row>
    <row r="39" spans="1:254">
      <c r="A39" s="58">
        <v>2002</v>
      </c>
      <c r="B39" s="59">
        <v>286.78755999999998</v>
      </c>
      <c r="C39" s="60">
        <v>5366</v>
      </c>
      <c r="D39" s="60">
        <v>412.44697000000002</v>
      </c>
      <c r="E39" s="61">
        <f t="shared" si="7"/>
        <v>5778.44697</v>
      </c>
      <c r="F39" s="60">
        <v>1144.9342349999999</v>
      </c>
      <c r="G39" s="65" t="s">
        <v>32</v>
      </c>
      <c r="H39" s="61">
        <f t="shared" si="4"/>
        <v>4633.5127350000002</v>
      </c>
      <c r="I39" s="61">
        <f t="shared" si="5"/>
        <v>16.156602939820683</v>
      </c>
      <c r="J39" s="61">
        <f t="shared" si="6"/>
        <v>15.510338822227856</v>
      </c>
      <c r="K39" s="62"/>
      <c r="L39" s="62"/>
      <c r="M39" s="62"/>
      <c r="N39" s="62"/>
      <c r="O39" s="62"/>
      <c r="P39" s="62"/>
      <c r="Q39" s="62"/>
      <c r="R39" s="62"/>
      <c r="S39" s="62"/>
      <c r="T39" s="62"/>
      <c r="U39" s="62"/>
      <c r="V39" s="62"/>
      <c r="W39" s="62"/>
      <c r="X39" s="62"/>
      <c r="Y39" s="62"/>
      <c r="Z39" s="62"/>
      <c r="AA39" s="62"/>
      <c r="AB39" s="62"/>
      <c r="AC39" s="62"/>
      <c r="AD39" s="62"/>
      <c r="AE39" s="62"/>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row>
    <row r="40" spans="1:254">
      <c r="A40" s="58">
        <v>2003</v>
      </c>
      <c r="B40" s="59">
        <v>289.51758100000001</v>
      </c>
      <c r="C40" s="60">
        <v>5453.3</v>
      </c>
      <c r="D40" s="60">
        <v>472.73453100000006</v>
      </c>
      <c r="E40" s="61">
        <f t="shared" si="7"/>
        <v>5926.0345310000002</v>
      </c>
      <c r="F40" s="60">
        <v>986.32025700000008</v>
      </c>
      <c r="G40" s="65" t="s">
        <v>32</v>
      </c>
      <c r="H40" s="61">
        <f t="shared" si="4"/>
        <v>4939.7142739999999</v>
      </c>
      <c r="I40" s="61">
        <f t="shared" si="5"/>
        <v>17.061880169550047</v>
      </c>
      <c r="J40" s="61">
        <f t="shared" si="6"/>
        <v>16.379404962768046</v>
      </c>
      <c r="K40" s="62"/>
      <c r="L40" s="62"/>
      <c r="M40" s="62"/>
      <c r="N40" s="62"/>
      <c r="O40" s="62"/>
      <c r="P40" s="62"/>
      <c r="Q40" s="62"/>
      <c r="R40" s="62"/>
      <c r="S40" s="62"/>
      <c r="T40" s="62"/>
      <c r="U40" s="62"/>
      <c r="V40" s="62"/>
      <c r="W40" s="62"/>
      <c r="X40" s="62"/>
      <c r="Y40" s="62"/>
      <c r="Z40" s="62"/>
      <c r="AA40" s="62"/>
      <c r="AB40" s="62"/>
      <c r="AC40" s="62"/>
      <c r="AD40" s="62"/>
      <c r="AE40" s="62"/>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row>
    <row r="41" spans="1:254">
      <c r="A41" s="58">
        <v>2004</v>
      </c>
      <c r="B41" s="59">
        <v>292.19189</v>
      </c>
      <c r="C41" s="60">
        <v>6619</v>
      </c>
      <c r="D41" s="60">
        <v>262.836592</v>
      </c>
      <c r="E41" s="61">
        <f t="shared" si="7"/>
        <v>6881.8365919999997</v>
      </c>
      <c r="F41" s="60">
        <v>1339.040166</v>
      </c>
      <c r="G41" s="65" t="s">
        <v>32</v>
      </c>
      <c r="H41" s="61">
        <f t="shared" si="4"/>
        <v>5542.7964259999999</v>
      </c>
      <c r="I41" s="61">
        <f t="shared" si="5"/>
        <v>18.969713450979082</v>
      </c>
      <c r="J41" s="61">
        <f t="shared" si="6"/>
        <v>18.21092491293992</v>
      </c>
      <c r="K41" s="62"/>
      <c r="L41" s="62"/>
      <c r="M41" s="62"/>
      <c r="N41" s="62"/>
      <c r="O41" s="62"/>
      <c r="P41" s="62"/>
      <c r="Q41" s="62"/>
      <c r="R41" s="62"/>
      <c r="S41" s="62"/>
      <c r="T41" s="62"/>
      <c r="U41" s="62"/>
      <c r="V41" s="62"/>
      <c r="W41" s="62"/>
      <c r="X41" s="62"/>
      <c r="Y41" s="62"/>
      <c r="Z41" s="62"/>
      <c r="AA41" s="62"/>
      <c r="AB41" s="62"/>
      <c r="AC41" s="62"/>
      <c r="AD41" s="62"/>
      <c r="AE41" s="62"/>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row>
    <row r="42" spans="1:254">
      <c r="A42" s="58">
        <v>2005</v>
      </c>
      <c r="B42" s="59">
        <v>294.914085</v>
      </c>
      <c r="C42" s="60">
        <v>6096.9</v>
      </c>
      <c r="D42" s="60">
        <v>348.81275799999997</v>
      </c>
      <c r="E42" s="61">
        <f t="shared" si="7"/>
        <v>6445.7127579999997</v>
      </c>
      <c r="F42" s="60">
        <v>1488.3944700000002</v>
      </c>
      <c r="G42" s="65" t="s">
        <v>32</v>
      </c>
      <c r="H42" s="61">
        <f t="shared" si="4"/>
        <v>4957.3182879999995</v>
      </c>
      <c r="I42" s="61">
        <f t="shared" si="5"/>
        <v>16.809364286551453</v>
      </c>
      <c r="J42" s="61">
        <f t="shared" si="6"/>
        <v>16.136989715089392</v>
      </c>
      <c r="K42" s="62"/>
      <c r="L42" s="62"/>
      <c r="M42" s="62"/>
      <c r="N42" s="62"/>
      <c r="O42" s="62"/>
      <c r="P42" s="62"/>
      <c r="Q42" s="62"/>
      <c r="R42" s="62"/>
      <c r="S42" s="62"/>
      <c r="T42" s="62"/>
      <c r="U42" s="62"/>
      <c r="V42" s="62"/>
      <c r="W42" s="62"/>
      <c r="X42" s="62"/>
      <c r="Y42" s="62"/>
      <c r="Z42" s="62"/>
      <c r="AA42" s="62"/>
      <c r="AB42" s="62"/>
      <c r="AC42" s="62"/>
      <c r="AD42" s="62"/>
      <c r="AE42" s="62"/>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row>
    <row r="43" spans="1:254">
      <c r="A43" s="54">
        <v>2006</v>
      </c>
      <c r="B43" s="55">
        <v>297.64655699999997</v>
      </c>
      <c r="C43" s="132">
        <v>6308.5</v>
      </c>
      <c r="D43" s="132">
        <v>427.85381800000005</v>
      </c>
      <c r="E43" s="133">
        <f t="shared" si="7"/>
        <v>6736.3538179999996</v>
      </c>
      <c r="F43" s="132">
        <v>1407.3013130000004</v>
      </c>
      <c r="G43" s="64" t="s">
        <v>32</v>
      </c>
      <c r="H43" s="57">
        <f t="shared" si="4"/>
        <v>5329.0525049999997</v>
      </c>
      <c r="I43" s="57">
        <f t="shared" ref="I43:I49" si="8">IF(H43=0,0,IF(B43=0,0,H43/B43))</f>
        <v>17.903961526422091</v>
      </c>
      <c r="J43" s="57">
        <f t="shared" ref="J43:J49" si="9">IF(H43=0,0,IF(B43=0,0,(H43*0.96)/B43))</f>
        <v>17.187803065365209</v>
      </c>
      <c r="K43" s="62"/>
      <c r="L43" s="62"/>
      <c r="M43" s="62"/>
      <c r="N43" s="62"/>
      <c r="O43" s="62"/>
      <c r="P43" s="62"/>
      <c r="Q43" s="62"/>
      <c r="R43" s="62"/>
      <c r="S43" s="62"/>
      <c r="T43" s="62"/>
      <c r="U43" s="62"/>
      <c r="V43" s="62"/>
      <c r="W43" s="62"/>
      <c r="X43" s="62"/>
      <c r="Y43" s="62"/>
      <c r="Z43" s="62"/>
      <c r="AA43" s="62"/>
      <c r="AB43" s="62"/>
      <c r="AC43" s="62"/>
      <c r="AD43" s="62"/>
      <c r="AE43" s="62"/>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row>
    <row r="44" spans="1:254">
      <c r="A44" s="54">
        <v>2007</v>
      </c>
      <c r="B44" s="55">
        <v>300.57448099999999</v>
      </c>
      <c r="C44" s="132">
        <v>6077.3</v>
      </c>
      <c r="D44" s="132">
        <v>381.15135400000003</v>
      </c>
      <c r="E44" s="133">
        <f t="shared" ref="E44:E58" si="10">C44+D44</f>
        <v>6458.4513539999998</v>
      </c>
      <c r="F44" s="132">
        <v>1484.0981749999999</v>
      </c>
      <c r="G44" s="64" t="s">
        <v>32</v>
      </c>
      <c r="H44" s="57">
        <f t="shared" si="4"/>
        <v>4974.3531789999997</v>
      </c>
      <c r="I44" s="57">
        <f t="shared" si="8"/>
        <v>16.549486045689953</v>
      </c>
      <c r="J44" s="57">
        <f t="shared" si="9"/>
        <v>15.887506603862352</v>
      </c>
      <c r="K44" s="62"/>
      <c r="L44" s="62"/>
      <c r="M44" s="62"/>
      <c r="N44" s="62"/>
      <c r="O44" s="62"/>
      <c r="P44" s="62"/>
      <c r="Q44" s="62"/>
      <c r="R44" s="62"/>
      <c r="S44" s="62"/>
      <c r="T44" s="62"/>
      <c r="U44" s="62"/>
      <c r="V44" s="62"/>
      <c r="W44" s="62"/>
      <c r="X44" s="62"/>
      <c r="Y44" s="62"/>
      <c r="Z44" s="62"/>
      <c r="AA44" s="62"/>
      <c r="AB44" s="62"/>
      <c r="AC44" s="62"/>
      <c r="AD44" s="62"/>
      <c r="AE44" s="62"/>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row>
    <row r="45" spans="1:254">
      <c r="A45" s="54">
        <v>2008</v>
      </c>
      <c r="B45" s="55">
        <v>303.50646899999998</v>
      </c>
      <c r="C45" s="132">
        <v>6265.9</v>
      </c>
      <c r="D45" s="132">
        <v>363.77072699999997</v>
      </c>
      <c r="E45" s="133">
        <f t="shared" si="10"/>
        <v>6629.6707269999997</v>
      </c>
      <c r="F45" s="132">
        <v>1767.5658349999999</v>
      </c>
      <c r="G45" s="64" t="s">
        <v>32</v>
      </c>
      <c r="H45" s="57">
        <f t="shared" si="4"/>
        <v>4862.1048919999994</v>
      </c>
      <c r="I45" s="57">
        <f t="shared" si="8"/>
        <v>16.019773509341576</v>
      </c>
      <c r="J45" s="57">
        <f t="shared" si="9"/>
        <v>15.378982568967912</v>
      </c>
      <c r="K45" s="62"/>
      <c r="L45" s="62"/>
      <c r="M45" s="62"/>
      <c r="N45" s="62"/>
      <c r="O45" s="62"/>
      <c r="P45" s="62"/>
      <c r="Q45" s="62"/>
      <c r="R45" s="62"/>
      <c r="S45" s="62"/>
      <c r="T45" s="62"/>
      <c r="U45" s="62"/>
      <c r="V45" s="62"/>
      <c r="W45" s="62"/>
      <c r="X45" s="62"/>
      <c r="Y45" s="62"/>
      <c r="Z45" s="62"/>
      <c r="AA45" s="62"/>
      <c r="AB45" s="62"/>
      <c r="AC45" s="62"/>
      <c r="AD45" s="62"/>
      <c r="AE45" s="62"/>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row>
    <row r="46" spans="1:254">
      <c r="A46" s="54">
        <v>2009</v>
      </c>
      <c r="B46" s="55">
        <v>306.207719</v>
      </c>
      <c r="C46" s="132">
        <v>6296.4</v>
      </c>
      <c r="D46" s="132">
        <v>401.81295499999999</v>
      </c>
      <c r="E46" s="133">
        <f t="shared" si="10"/>
        <v>6698.212955</v>
      </c>
      <c r="F46" s="132">
        <v>1695.902773</v>
      </c>
      <c r="G46" s="64" t="s">
        <v>32</v>
      </c>
      <c r="H46" s="57">
        <f t="shared" si="4"/>
        <v>5002.3101820000002</v>
      </c>
      <c r="I46" s="57">
        <f t="shared" si="8"/>
        <v>16.336329463987159</v>
      </c>
      <c r="J46" s="57">
        <f t="shared" si="9"/>
        <v>15.682876285427671</v>
      </c>
      <c r="K46" s="62"/>
      <c r="L46" s="62"/>
      <c r="M46" s="62"/>
      <c r="N46" s="62"/>
      <c r="O46" s="62"/>
      <c r="P46" s="62"/>
      <c r="Q46" s="62"/>
      <c r="R46" s="62"/>
      <c r="S46" s="62"/>
      <c r="T46" s="62"/>
      <c r="U46" s="62"/>
      <c r="V46" s="62"/>
      <c r="W46" s="62"/>
      <c r="X46" s="62"/>
      <c r="Y46" s="62"/>
      <c r="Z46" s="62"/>
      <c r="AA46" s="62"/>
      <c r="AB46" s="62"/>
      <c r="AC46" s="62"/>
      <c r="AD46" s="62"/>
      <c r="AE46" s="62"/>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row>
    <row r="47" spans="1:254">
      <c r="A47" s="54">
        <v>2010</v>
      </c>
      <c r="B47" s="55">
        <v>308.83326399999999</v>
      </c>
      <c r="C47" s="132">
        <v>6248.8</v>
      </c>
      <c r="D47" s="132">
        <v>328.67834399999998</v>
      </c>
      <c r="E47" s="133">
        <f t="shared" si="10"/>
        <v>6577.4783440000001</v>
      </c>
      <c r="F47" s="132">
        <v>1823.1478060000002</v>
      </c>
      <c r="G47" s="64" t="s">
        <v>32</v>
      </c>
      <c r="H47" s="57">
        <f t="shared" si="4"/>
        <v>4754.3305380000002</v>
      </c>
      <c r="I47" s="57">
        <f t="shared" si="8"/>
        <v>15.39448981765125</v>
      </c>
      <c r="J47" s="57">
        <f t="shared" si="9"/>
        <v>14.7787102249452</v>
      </c>
      <c r="K47" s="62"/>
      <c r="L47" s="62"/>
      <c r="M47" s="62"/>
      <c r="N47" s="62"/>
      <c r="O47" s="62"/>
      <c r="P47" s="62"/>
      <c r="Q47" s="62"/>
      <c r="R47" s="62"/>
      <c r="S47" s="62"/>
      <c r="T47" s="62"/>
      <c r="U47" s="62"/>
      <c r="V47" s="62"/>
      <c r="W47" s="62"/>
      <c r="X47" s="62"/>
      <c r="Y47" s="62"/>
      <c r="Z47" s="62"/>
      <c r="AA47" s="62"/>
      <c r="AB47" s="62"/>
      <c r="AC47" s="62"/>
      <c r="AD47" s="62"/>
      <c r="AE47" s="62"/>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row>
    <row r="48" spans="1:254">
      <c r="A48" s="67">
        <v>2011</v>
      </c>
      <c r="B48" s="68">
        <v>310.94696199999998</v>
      </c>
      <c r="C48" s="134">
        <v>6312.9</v>
      </c>
      <c r="D48" s="134">
        <v>381.06059099999993</v>
      </c>
      <c r="E48" s="135">
        <f t="shared" si="10"/>
        <v>6693.9605909999991</v>
      </c>
      <c r="F48" s="134">
        <v>1854.936886</v>
      </c>
      <c r="G48" s="71" t="s">
        <v>32</v>
      </c>
      <c r="H48" s="70">
        <f t="shared" si="4"/>
        <v>4839.0237049999996</v>
      </c>
      <c r="I48" s="70">
        <f t="shared" si="8"/>
        <v>15.562215735685495</v>
      </c>
      <c r="J48" s="70">
        <f t="shared" si="9"/>
        <v>14.939727106258076</v>
      </c>
      <c r="K48" s="62"/>
      <c r="L48" s="62"/>
      <c r="M48" s="62"/>
      <c r="N48" s="62"/>
      <c r="O48" s="62"/>
      <c r="P48" s="62"/>
      <c r="Q48" s="62"/>
      <c r="R48" s="62"/>
      <c r="S48" s="62"/>
      <c r="T48" s="62"/>
      <c r="U48" s="62"/>
      <c r="V48" s="62"/>
      <c r="W48" s="62"/>
      <c r="X48" s="62"/>
      <c r="Y48" s="62"/>
      <c r="Z48" s="62"/>
      <c r="AA48" s="62"/>
      <c r="AB48" s="62"/>
      <c r="AC48" s="62"/>
      <c r="AD48" s="62"/>
      <c r="AE48" s="62"/>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row>
    <row r="49" spans="1:254">
      <c r="A49" s="67">
        <v>2012</v>
      </c>
      <c r="B49" s="68">
        <v>313.14999699999998</v>
      </c>
      <c r="C49" s="134">
        <v>6594.9</v>
      </c>
      <c r="D49" s="134">
        <v>430.17048820999992</v>
      </c>
      <c r="E49" s="135">
        <f t="shared" si="10"/>
        <v>7025.0704882099999</v>
      </c>
      <c r="F49" s="134">
        <v>1969.17010325</v>
      </c>
      <c r="G49" s="71" t="s">
        <v>32</v>
      </c>
      <c r="H49" s="70">
        <f t="shared" si="4"/>
        <v>5055.9003849599994</v>
      </c>
      <c r="I49" s="70">
        <f t="shared" si="8"/>
        <v>16.145299164604495</v>
      </c>
      <c r="J49" s="70">
        <f t="shared" si="9"/>
        <v>15.499487198020313</v>
      </c>
      <c r="K49" s="62"/>
      <c r="L49" s="62"/>
      <c r="M49" s="62"/>
      <c r="N49" s="62"/>
      <c r="O49" s="62"/>
      <c r="P49" s="62"/>
      <c r="Q49" s="62"/>
      <c r="R49" s="62"/>
      <c r="S49" s="62"/>
      <c r="T49" s="62"/>
      <c r="U49" s="62"/>
      <c r="V49" s="62"/>
      <c r="W49" s="62"/>
      <c r="X49" s="62"/>
      <c r="Y49" s="62"/>
      <c r="Z49" s="62"/>
      <c r="AA49" s="62"/>
      <c r="AB49" s="62"/>
      <c r="AC49" s="62"/>
      <c r="AD49" s="62"/>
      <c r="AE49" s="62"/>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row>
    <row r="50" spans="1:254">
      <c r="A50" s="67">
        <v>2013</v>
      </c>
      <c r="B50" s="68">
        <v>315.33597600000002</v>
      </c>
      <c r="C50" s="134">
        <v>6918.7</v>
      </c>
      <c r="D50" s="134">
        <v>469.98646338000003</v>
      </c>
      <c r="E50" s="135">
        <f t="shared" si="10"/>
        <v>7388.6864633799996</v>
      </c>
      <c r="F50" s="134">
        <v>1858.5595194800003</v>
      </c>
      <c r="G50" s="71" t="s">
        <v>32</v>
      </c>
      <c r="H50" s="70">
        <f t="shared" ref="H50:H58" si="11">E50-F50</f>
        <v>5530.1269438999989</v>
      </c>
      <c r="I50" s="70">
        <f t="shared" ref="I50:I58" si="12">IF(H50=0,0,IF(B50=0,0,H50/B50))</f>
        <v>17.537253484518363</v>
      </c>
      <c r="J50" s="70">
        <f t="shared" ref="J50:J58" si="13">IF(H50=0,0,IF(B50=0,0,(H50*0.96)/B50))</f>
        <v>16.835763345137629</v>
      </c>
      <c r="K50" s="62"/>
      <c r="L50" s="62"/>
      <c r="M50" s="62"/>
      <c r="N50" s="62"/>
      <c r="O50" s="62"/>
      <c r="P50" s="62"/>
      <c r="Q50" s="62"/>
      <c r="R50" s="62"/>
      <c r="S50" s="62"/>
      <c r="T50" s="62"/>
      <c r="U50" s="62"/>
      <c r="V50" s="62"/>
      <c r="W50" s="62"/>
      <c r="X50" s="62"/>
      <c r="Y50" s="62"/>
      <c r="Z50" s="62"/>
      <c r="AA50" s="62"/>
      <c r="AB50" s="62"/>
      <c r="AC50" s="62"/>
      <c r="AD50" s="62"/>
      <c r="AE50" s="62"/>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row>
    <row r="51" spans="1:254">
      <c r="A51" s="67">
        <v>2014</v>
      </c>
      <c r="B51" s="68">
        <v>317.519206</v>
      </c>
      <c r="C51" s="134">
        <v>7909</v>
      </c>
      <c r="D51" s="134">
        <v>360.14398118000003</v>
      </c>
      <c r="E51" s="135">
        <f t="shared" si="10"/>
        <v>8269.1439811799992</v>
      </c>
      <c r="F51" s="134">
        <v>2286.1653723099994</v>
      </c>
      <c r="G51" s="71" t="s">
        <v>32</v>
      </c>
      <c r="H51" s="70">
        <f t="shared" si="11"/>
        <v>5982.9786088700002</v>
      </c>
      <c r="I51" s="70">
        <f t="shared" si="12"/>
        <v>18.842887283076667</v>
      </c>
      <c r="J51" s="70">
        <f t="shared" si="13"/>
        <v>18.0891717917536</v>
      </c>
      <c r="K51" s="62"/>
      <c r="L51" s="62"/>
      <c r="M51" s="62"/>
      <c r="N51" s="62"/>
      <c r="O51" s="62"/>
      <c r="P51" s="62"/>
      <c r="Q51" s="62"/>
      <c r="R51" s="62"/>
      <c r="S51" s="62"/>
      <c r="T51" s="62"/>
      <c r="U51" s="62"/>
      <c r="V51" s="62"/>
      <c r="W51" s="62"/>
      <c r="X51" s="62"/>
      <c r="Y51" s="62"/>
      <c r="Z51" s="62"/>
      <c r="AA51" s="62"/>
      <c r="AB51" s="62"/>
      <c r="AC51" s="62"/>
      <c r="AD51" s="62"/>
      <c r="AE51" s="62"/>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row>
    <row r="52" spans="1:254">
      <c r="A52" s="67">
        <v>2015</v>
      </c>
      <c r="B52" s="68">
        <v>319.83219000000003</v>
      </c>
      <c r="C52" s="134">
        <v>6928.1</v>
      </c>
      <c r="D52" s="134">
        <v>414.60589594000004</v>
      </c>
      <c r="E52" s="135">
        <f t="shared" si="10"/>
        <v>7342.7058959400001</v>
      </c>
      <c r="F52" s="134">
        <v>1715.2286414100004</v>
      </c>
      <c r="G52" s="71" t="s">
        <v>32</v>
      </c>
      <c r="H52" s="70">
        <f t="shared" si="11"/>
        <v>5627.4772545300002</v>
      </c>
      <c r="I52" s="70">
        <f t="shared" si="12"/>
        <v>17.595093397353153</v>
      </c>
      <c r="J52" s="70">
        <f t="shared" si="13"/>
        <v>16.891289661459027</v>
      </c>
      <c r="K52" s="62"/>
      <c r="L52" s="62"/>
      <c r="M52" s="62"/>
      <c r="N52" s="62"/>
      <c r="O52" s="62"/>
      <c r="P52" s="62"/>
      <c r="Q52" s="62"/>
      <c r="R52" s="62"/>
      <c r="S52" s="62"/>
      <c r="T52" s="62"/>
      <c r="U52" s="62"/>
      <c r="V52" s="62"/>
      <c r="W52" s="62"/>
      <c r="X52" s="62"/>
      <c r="Y52" s="62"/>
      <c r="Z52" s="62"/>
      <c r="AA52" s="62"/>
      <c r="AB52" s="62"/>
      <c r="AC52" s="62"/>
      <c r="AD52" s="62"/>
      <c r="AE52" s="62"/>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row>
    <row r="53" spans="1:254" ht="13.2" customHeight="1">
      <c r="A53" s="72">
        <v>2016</v>
      </c>
      <c r="B53" s="73">
        <v>322.11409400000002</v>
      </c>
      <c r="C53" s="136">
        <v>7745.1</v>
      </c>
      <c r="D53" s="136">
        <v>377.07576683999997</v>
      </c>
      <c r="E53" s="137">
        <f t="shared" si="10"/>
        <v>8122.1757668400005</v>
      </c>
      <c r="F53" s="136">
        <v>1912.5413271499997</v>
      </c>
      <c r="G53" s="76" t="s">
        <v>32</v>
      </c>
      <c r="H53" s="75">
        <f t="shared" si="11"/>
        <v>6209.6344396900004</v>
      </c>
      <c r="I53" s="75">
        <f t="shared" si="12"/>
        <v>19.277748336246347</v>
      </c>
      <c r="J53" s="75">
        <f t="shared" si="13"/>
        <v>18.506638402796494</v>
      </c>
      <c r="K53" s="62"/>
      <c r="L53" s="62"/>
      <c r="M53" s="62"/>
      <c r="N53" s="62"/>
      <c r="O53" s="62"/>
      <c r="P53" s="62"/>
      <c r="Q53" s="62"/>
      <c r="R53" s="62"/>
      <c r="S53" s="62"/>
      <c r="T53" s="62"/>
      <c r="U53" s="62"/>
      <c r="V53" s="62"/>
      <c r="W53" s="62"/>
      <c r="X53" s="62"/>
      <c r="Y53" s="62"/>
      <c r="Z53" s="62"/>
      <c r="AA53" s="62"/>
      <c r="AB53" s="62"/>
      <c r="AC53" s="62"/>
      <c r="AD53" s="62"/>
      <c r="AE53" s="62"/>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row>
    <row r="54" spans="1:254" ht="13.2" customHeight="1">
      <c r="A54" s="72">
        <v>2017</v>
      </c>
      <c r="B54" s="73">
        <v>324.29674599999998</v>
      </c>
      <c r="C54" s="136">
        <v>7815.8</v>
      </c>
      <c r="D54" s="138">
        <v>296.12878874</v>
      </c>
      <c r="E54" s="137">
        <f t="shared" si="10"/>
        <v>8111.9287887400005</v>
      </c>
      <c r="F54" s="138">
        <v>2220.7700934800005</v>
      </c>
      <c r="G54" s="76" t="s">
        <v>32</v>
      </c>
      <c r="H54" s="75">
        <f t="shared" si="11"/>
        <v>5891.1586952600001</v>
      </c>
      <c r="I54" s="75">
        <f t="shared" si="12"/>
        <v>18.165950685363956</v>
      </c>
      <c r="J54" s="75">
        <f t="shared" si="13"/>
        <v>17.439312657949394</v>
      </c>
      <c r="K54" s="62"/>
      <c r="L54" s="62"/>
      <c r="M54" s="62"/>
      <c r="N54" s="62"/>
      <c r="O54" s="62"/>
      <c r="P54" s="62"/>
      <c r="Q54" s="62"/>
      <c r="R54" s="62"/>
      <c r="S54" s="62"/>
      <c r="T54" s="62"/>
      <c r="U54" s="62"/>
      <c r="V54" s="62"/>
      <c r="W54" s="62"/>
      <c r="X54" s="62"/>
      <c r="Y54" s="62"/>
      <c r="Z54" s="62"/>
      <c r="AA54" s="62"/>
      <c r="AB54" s="62"/>
      <c r="AC54" s="62"/>
      <c r="AD54" s="62"/>
      <c r="AE54" s="62"/>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row>
    <row r="55" spans="1:254" ht="13.2" customHeight="1">
      <c r="A55" s="72">
        <v>2018</v>
      </c>
      <c r="B55" s="73">
        <v>326.16326299999997</v>
      </c>
      <c r="C55" s="139">
        <v>6826.6</v>
      </c>
      <c r="D55" s="138">
        <v>322.65718385000002</v>
      </c>
      <c r="E55" s="137">
        <f t="shared" si="10"/>
        <v>7149.2571838500007</v>
      </c>
      <c r="F55" s="138">
        <v>1636.3872536800002</v>
      </c>
      <c r="G55" s="76" t="s">
        <v>32</v>
      </c>
      <c r="H55" s="75">
        <f t="shared" si="11"/>
        <v>5512.8699301700008</v>
      </c>
      <c r="I55" s="75">
        <f t="shared" si="12"/>
        <v>16.902179232153443</v>
      </c>
      <c r="J55" s="75">
        <f t="shared" si="13"/>
        <v>16.226092062867306</v>
      </c>
      <c r="K55" s="62"/>
      <c r="L55" s="62"/>
      <c r="M55" s="62"/>
      <c r="N55" s="62"/>
      <c r="O55" s="62"/>
      <c r="P55" s="62"/>
      <c r="Q55" s="62"/>
      <c r="R55" s="62"/>
      <c r="S55" s="62"/>
      <c r="T55" s="62"/>
      <c r="U55" s="62"/>
      <c r="V55" s="62"/>
      <c r="W55" s="62"/>
      <c r="X55" s="62"/>
      <c r="Y55" s="62"/>
      <c r="Z55" s="62"/>
      <c r="AA55" s="62"/>
      <c r="AB55" s="62"/>
      <c r="AC55" s="62"/>
      <c r="AD55" s="62"/>
      <c r="AE55" s="62"/>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row>
    <row r="56" spans="1:254" ht="13.2" customHeight="1">
      <c r="A56" s="72">
        <v>2019</v>
      </c>
      <c r="B56" s="73">
        <v>327.77654100000001</v>
      </c>
      <c r="C56" s="136">
        <v>7455.6</v>
      </c>
      <c r="D56" s="138">
        <v>237.59373998999999</v>
      </c>
      <c r="E56" s="137">
        <f t="shared" si="10"/>
        <v>7693.1937399900007</v>
      </c>
      <c r="F56" s="138">
        <v>1900.6523111900001</v>
      </c>
      <c r="G56" s="76" t="s">
        <v>32</v>
      </c>
      <c r="H56" s="75">
        <f t="shared" si="11"/>
        <v>5792.5414288000011</v>
      </c>
      <c r="I56" s="75">
        <f t="shared" si="12"/>
        <v>17.672226972460489</v>
      </c>
      <c r="J56" s="75">
        <f t="shared" si="13"/>
        <v>16.965337893562069</v>
      </c>
      <c r="K56" s="62"/>
      <c r="L56" s="62"/>
      <c r="M56" s="62"/>
      <c r="N56" s="62"/>
      <c r="O56" s="62"/>
      <c r="P56" s="62"/>
      <c r="Q56" s="62"/>
      <c r="R56" s="62"/>
      <c r="S56" s="62"/>
      <c r="T56" s="62"/>
      <c r="U56" s="62"/>
      <c r="V56" s="62"/>
      <c r="W56" s="62"/>
      <c r="X56" s="62"/>
      <c r="Y56" s="62"/>
      <c r="Z56" s="62"/>
      <c r="AA56" s="62"/>
      <c r="AB56" s="62"/>
      <c r="AC56" s="62"/>
      <c r="AD56" s="62"/>
      <c r="AE56" s="62"/>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row>
    <row r="57" spans="1:254" ht="13.2" customHeight="1">
      <c r="A57" s="72">
        <v>2020</v>
      </c>
      <c r="B57" s="73">
        <v>329.37155899999999</v>
      </c>
      <c r="C57" s="139">
        <v>6827.3</v>
      </c>
      <c r="D57" s="138">
        <v>240.03041832</v>
      </c>
      <c r="E57" s="137">
        <f t="shared" si="10"/>
        <v>7067.3304183199998</v>
      </c>
      <c r="F57" s="138">
        <v>1709.3305743999997</v>
      </c>
      <c r="G57" s="76" t="s">
        <v>32</v>
      </c>
      <c r="H57" s="75">
        <f t="shared" si="11"/>
        <v>5357.9998439199999</v>
      </c>
      <c r="I57" s="75">
        <f t="shared" si="12"/>
        <v>16.267342147534968</v>
      </c>
      <c r="J57" s="75">
        <f t="shared" si="13"/>
        <v>15.616648461633567</v>
      </c>
      <c r="K57" s="62"/>
      <c r="L57" s="62"/>
      <c r="M57" s="62"/>
      <c r="N57" s="62"/>
      <c r="O57" s="62"/>
      <c r="P57" s="62"/>
      <c r="Q57" s="62"/>
      <c r="R57" s="62"/>
      <c r="S57" s="62"/>
      <c r="T57" s="62"/>
      <c r="U57" s="62"/>
      <c r="V57" s="62"/>
      <c r="W57" s="62"/>
      <c r="X57" s="62"/>
      <c r="Y57" s="62"/>
      <c r="Z57" s="62"/>
      <c r="AA57" s="62"/>
      <c r="AB57" s="62"/>
      <c r="AC57" s="62"/>
      <c r="AD57" s="62"/>
      <c r="AE57" s="62"/>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row>
    <row r="58" spans="1:254" ht="13.8" customHeight="1" thickBot="1">
      <c r="A58" s="224">
        <v>2021</v>
      </c>
      <c r="B58" s="225">
        <v>332.02415000000002</v>
      </c>
      <c r="C58" s="238">
        <v>6612.5</v>
      </c>
      <c r="D58" s="238">
        <v>232.9052916</v>
      </c>
      <c r="E58" s="239">
        <f t="shared" si="10"/>
        <v>6845.4052916000001</v>
      </c>
      <c r="F58" s="238">
        <v>1594.9077053000003</v>
      </c>
      <c r="G58" s="228" t="s">
        <v>32</v>
      </c>
      <c r="H58" s="227">
        <f t="shared" si="11"/>
        <v>5250.4975863</v>
      </c>
      <c r="I58" s="227">
        <f t="shared" si="12"/>
        <v>15.813601469350948</v>
      </c>
      <c r="J58" s="227">
        <f t="shared" si="13"/>
        <v>15.18105741057691</v>
      </c>
      <c r="K58" s="62"/>
      <c r="L58" s="62"/>
      <c r="M58" s="62"/>
      <c r="N58" s="62"/>
      <c r="O58" s="62"/>
      <c r="P58" s="62"/>
      <c r="Q58" s="62"/>
      <c r="R58" s="62"/>
      <c r="S58" s="62"/>
      <c r="T58" s="62"/>
      <c r="U58" s="62"/>
      <c r="V58" s="62"/>
      <c r="W58" s="62"/>
      <c r="X58" s="62"/>
      <c r="Y58" s="62"/>
      <c r="Z58" s="62"/>
      <c r="AA58" s="62"/>
      <c r="AB58" s="62"/>
      <c r="AC58" s="62"/>
      <c r="AD58" s="62"/>
      <c r="AE58" s="62"/>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row>
    <row r="59" spans="1:254" ht="15" customHeight="1" thickTop="1">
      <c r="A59" s="85" t="s">
        <v>36</v>
      </c>
      <c r="B59" s="85"/>
      <c r="J59" s="85"/>
      <c r="K59" s="85"/>
      <c r="L59" s="85"/>
      <c r="M59" s="62"/>
      <c r="N59" s="62"/>
      <c r="O59" s="62"/>
      <c r="P59" s="62"/>
      <c r="Q59" s="62"/>
      <c r="R59" s="62"/>
      <c r="S59" s="62"/>
      <c r="T59" s="62"/>
      <c r="U59" s="62"/>
      <c r="V59" s="62"/>
      <c r="W59" s="62"/>
      <c r="X59" s="62"/>
      <c r="Y59" s="62"/>
      <c r="Z59" s="62"/>
      <c r="AA59" s="62"/>
      <c r="AB59" s="62"/>
      <c r="AC59" s="62"/>
      <c r="AD59" s="62"/>
      <c r="AE59" s="62"/>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row>
    <row r="60" spans="1:254">
      <c r="A60" s="85"/>
      <c r="B60" s="85"/>
      <c r="J60" s="85"/>
      <c r="K60" s="85"/>
      <c r="L60" s="85"/>
      <c r="M60" s="62"/>
      <c r="N60" s="62"/>
      <c r="O60" s="62"/>
      <c r="P60" s="62"/>
      <c r="Q60" s="62"/>
      <c r="R60" s="62"/>
      <c r="S60" s="62"/>
      <c r="T60" s="62"/>
      <c r="U60" s="62"/>
      <c r="V60" s="62"/>
      <c r="W60" s="62"/>
      <c r="X60" s="62"/>
      <c r="Y60" s="62"/>
      <c r="Z60" s="62"/>
      <c r="AA60" s="62"/>
      <c r="AB60" s="62"/>
      <c r="AC60" s="62"/>
      <c r="AD60" s="62"/>
      <c r="AE60" s="62"/>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row>
    <row r="61" spans="1:254" ht="15" customHeight="1">
      <c r="A61" s="85" t="s">
        <v>119</v>
      </c>
      <c r="B61" s="85"/>
      <c r="J61" s="85"/>
      <c r="K61" s="85"/>
      <c r="L61" s="85"/>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row>
    <row r="62" spans="1:254" ht="15" customHeight="1">
      <c r="A62" s="85" t="s">
        <v>120</v>
      </c>
      <c r="B62" s="85"/>
      <c r="J62" s="85"/>
      <c r="K62" s="85"/>
      <c r="L62" s="85"/>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row>
    <row r="63" spans="1:254" ht="15" customHeight="1">
      <c r="A63" s="85" t="s">
        <v>96</v>
      </c>
      <c r="B63" s="85"/>
      <c r="J63" s="85"/>
      <c r="K63" s="85"/>
      <c r="L63" s="85"/>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row>
    <row r="64" spans="1:254" ht="15" customHeight="1">
      <c r="A64" s="85" t="s">
        <v>190</v>
      </c>
      <c r="B64" s="85"/>
      <c r="J64" s="85"/>
      <c r="K64" s="85"/>
      <c r="L64" s="85"/>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row>
    <row r="65" spans="1:254" ht="15" customHeight="1">
      <c r="A65" s="85" t="s">
        <v>100</v>
      </c>
      <c r="B65" s="85"/>
      <c r="J65" s="85"/>
      <c r="K65" s="85"/>
      <c r="L65" s="85"/>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row>
    <row r="66" spans="1:254" ht="13.2" customHeight="1">
      <c r="A66" s="85"/>
      <c r="B66" s="85"/>
      <c r="J66" s="85"/>
      <c r="K66" s="85"/>
      <c r="L66" s="85"/>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row>
    <row r="67" spans="1:254" ht="15" customHeight="1">
      <c r="A67" s="254" t="s">
        <v>203</v>
      </c>
      <c r="B67" s="85"/>
      <c r="J67" s="85"/>
      <c r="K67" s="85"/>
      <c r="L67" s="85"/>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row>
    <row r="68" spans="1:254">
      <c r="A68" s="85"/>
      <c r="B68" s="85"/>
      <c r="J68" s="85"/>
      <c r="K68" s="85"/>
      <c r="L68" s="85"/>
    </row>
    <row r="69" spans="1:254">
      <c r="A69" s="85"/>
      <c r="B69" s="85"/>
      <c r="J69" s="85"/>
      <c r="K69" s="85"/>
      <c r="L69" s="85"/>
    </row>
    <row r="70" spans="1:254">
      <c r="A70" s="85"/>
      <c r="B70" s="85"/>
      <c r="J70" s="85"/>
      <c r="K70" s="85"/>
      <c r="L70" s="85"/>
    </row>
    <row r="71" spans="1:254">
      <c r="A71" s="85"/>
      <c r="B71" s="85"/>
      <c r="J71" s="85"/>
      <c r="K71" s="85"/>
      <c r="L71" s="85"/>
    </row>
  </sheetData>
  <phoneticPr fontId="4" type="noConversion"/>
  <printOptions horizontalCentered="1" verticalCentered="1"/>
  <pageMargins left="0.5" right="1" top="0.69930555555555596" bottom="0.44930555599999999" header="0" footer="0"/>
  <pageSetup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22</vt:i4>
      </vt:variant>
    </vt:vector>
  </HeadingPairs>
  <TitlesOfParts>
    <vt:vector size="47" baseType="lpstr">
      <vt:lpstr>TableOfContents</vt:lpstr>
      <vt:lpstr>PccFarm</vt:lpstr>
      <vt:lpstr>PccRetail</vt:lpstr>
      <vt:lpstr>Grapefruit</vt:lpstr>
      <vt:lpstr>Lemons</vt:lpstr>
      <vt:lpstr>Limes</vt:lpstr>
      <vt:lpstr>Oranges</vt:lpstr>
      <vt:lpstr>Tangerines, etc.</vt:lpstr>
      <vt:lpstr>Apples</vt:lpstr>
      <vt:lpstr>Apricots</vt:lpstr>
      <vt:lpstr>Avocados</vt:lpstr>
      <vt:lpstr>Bananas</vt:lpstr>
      <vt:lpstr>Blueberries</vt:lpstr>
      <vt:lpstr>Cantaloupe</vt:lpstr>
      <vt:lpstr>Grapes</vt:lpstr>
      <vt:lpstr>Honeydew</vt:lpstr>
      <vt:lpstr>Kiwifruit</vt:lpstr>
      <vt:lpstr>Mangoes</vt:lpstr>
      <vt:lpstr>Papayas</vt:lpstr>
      <vt:lpstr>Peaches</vt:lpstr>
      <vt:lpstr>Pears</vt:lpstr>
      <vt:lpstr>Pineapples</vt:lpstr>
      <vt:lpstr>Raspberries</vt:lpstr>
      <vt:lpstr>Strawberries</vt:lpstr>
      <vt:lpstr>Watermelon</vt:lpstr>
      <vt:lpstr>Apples!Print_Area</vt:lpstr>
      <vt:lpstr>Apricots!Print_Area</vt:lpstr>
      <vt:lpstr>Avocados!Print_Area</vt:lpstr>
      <vt:lpstr>Bananas!Print_Area</vt:lpstr>
      <vt:lpstr>Grapefruit!Print_Area</vt:lpstr>
      <vt:lpstr>Grapes!Print_Area</vt:lpstr>
      <vt:lpstr>Kiwifruit!Print_Area</vt:lpstr>
      <vt:lpstr>Lemons!Print_Area</vt:lpstr>
      <vt:lpstr>Limes!Print_Area</vt:lpstr>
      <vt:lpstr>Mangoes!Print_Area</vt:lpstr>
      <vt:lpstr>Oranges!Print_Area</vt:lpstr>
      <vt:lpstr>Papayas!Print_Area</vt:lpstr>
      <vt:lpstr>PccRetail!Print_Area</vt:lpstr>
      <vt:lpstr>Peaches!Print_Area</vt:lpstr>
      <vt:lpstr>Pears!Print_Area</vt:lpstr>
      <vt:lpstr>Pineapples!Print_Area</vt:lpstr>
      <vt:lpstr>Strawberries!Print_Area</vt:lpstr>
      <vt:lpstr>'Tangerines, etc.'!Print_Area</vt:lpstr>
      <vt:lpstr>Cantaloupe!Print_Titles</vt:lpstr>
      <vt:lpstr>PccFarm!Print_Titles</vt:lpstr>
      <vt:lpstr>PccRetail!Print_Titles</vt:lpstr>
      <vt:lpstr>Watermelon!Print_Titles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Fresh fruit: Per capita availability</dc:title>
  <dc:subject>Agricultural economics</dc:subject>
  <dc:creator>Andrzej Blazejczyk; Linda Kantor</dc:creator>
  <cp:keywords>Fresh fruit, food consumption, food availability, per capita, apples, apricots, avocados, bananas, cherries, cranberries, grapes, kiwifruit, mangoes, peaches, nectarines, pears, pineapples, papayas, plums, prunes, strawberries, cantaloupe, watermelon, honeydew, oranges, tangerines,  U.S. Department of Agriculture, USDA, Economic Research Service, ERS</cp:keywords>
  <cp:lastModifiedBy>Blazejczyk, Andrzej - REE-ERS</cp:lastModifiedBy>
  <cp:lastPrinted>2013-03-06T16:02:06Z</cp:lastPrinted>
  <dcterms:created xsi:type="dcterms:W3CDTF">1999-06-07T18:26:09Z</dcterms:created>
  <dcterms:modified xsi:type="dcterms:W3CDTF">2023-04-10T20:29:25Z</dcterms:modified>
  <cp:category>Food Availability</cp:category>
</cp:coreProperties>
</file>